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embeddings/oleObject2.bin" ContentType="application/vnd.openxmlformats-officedocument.oleObject"/>
  <Override PartName="/xl/drawings/drawing8.xml" ContentType="application/vnd.openxmlformats-officedocument.drawing+xml"/>
  <Override PartName="/xl/embeddings/oleObject3.bin" ContentType="application/vnd.openxmlformats-officedocument.oleObject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 hidePivotFieldList="1"/>
  <mc:AlternateContent xmlns:mc="http://schemas.openxmlformats.org/markup-compatibility/2006">
    <mc:Choice Requires="x15">
      <x15ac:absPath xmlns:x15ac="http://schemas.microsoft.com/office/spreadsheetml/2010/11/ac" url="/Users/Rafel/Dropbox/Qualitat URV/18-19/Informe de seguiment CAFE/"/>
    </mc:Choice>
  </mc:AlternateContent>
  <xr:revisionPtr revIDLastSave="0" documentId="13_ncr:1_{D41081FE-8742-6D49-B93E-215D08FA6D6B}" xr6:coauthVersionLast="36" xr6:coauthVersionMax="36" xr10:uidLastSave="{00000000-0000-0000-0000-000000000000}"/>
  <bookViews>
    <workbookView xWindow="0" yWindow="460" windowWidth="25600" windowHeight="14620" xr2:uid="{00000000-000D-0000-FFFF-FFFF00000000}"/>
  </bookViews>
  <sheets>
    <sheet name="Taules presentació CAFE + Fisio" sheetId="1" r:id="rId1"/>
    <sheet name="Taules presentació CAFE (17-18)" sheetId="2" r:id="rId2"/>
    <sheet name="Taules estàndard 1 CAFE (17-18)" sheetId="3" r:id="rId3"/>
    <sheet name="Taules estàndard 2 CAFE (17-18)" sheetId="5" r:id="rId4"/>
    <sheet name="Taules estàndard 3 CAFE (17-18)" sheetId="6" r:id="rId5"/>
    <sheet name="Taules Estàndard 4 CAFE (17-18)" sheetId="7" r:id="rId6"/>
    <sheet name="Taules Estàndard 5 CAFE (17-18)" sheetId="8" r:id="rId7"/>
    <sheet name="Taules Estàndard 6 CAFE (17-18)" sheetId="9" r:id="rId8"/>
    <sheet name="Taula 36 CAFE 17-18" sheetId="10" r:id="rId9"/>
    <sheet name="Llegenda metodologies CAFE" sheetId="11" r:id="rId10"/>
  </sheets>
  <externalReferences>
    <externalReference r:id="rId11"/>
    <externalReference r:id="rId12"/>
  </externalReferences>
  <definedNames>
    <definedName name="_xlnm._FilterDatabase" localSheetId="2" hidden="1">'Taules estàndard 1 CAFE (17-18)'!$AE$114:$AJ$229</definedName>
    <definedName name="_xlnm._FilterDatabase" localSheetId="5" hidden="1">'Taules Estàndard 4 CAFE (17-18)'!$O$54:$T$118</definedName>
    <definedName name="_Toc416793158" localSheetId="3">'Taules estàndard 2 CAFE (17-18)'!$B$8</definedName>
    <definedName name="A_1_10" localSheetId="2">'Taules estàndard 1 CAFE (17-18)'!#REF!</definedName>
    <definedName name="A_1_11" localSheetId="2">'Taules estàndard 1 CAFE (17-18)'!#REF!</definedName>
    <definedName name="A_1_13" localSheetId="2">'Taules estàndard 1 CAFE (17-18)'!$B$172</definedName>
    <definedName name="A_1_6" localSheetId="2">'Taules estàndard 1 CAFE (17-18)'!$B$26</definedName>
    <definedName name="A_1_6" localSheetId="1">'Taules presentació CAFE (17-18)'!#REF!</definedName>
    <definedName name="A_1_6" localSheetId="0">'Taules presentació CAFE + Fisio'!#REF!</definedName>
    <definedName name="A_1_7" localSheetId="2">'Taules estàndard 1 CAFE (17-18)'!$B$53</definedName>
    <definedName name="A_4_1" localSheetId="5">'Taules Estàndard 4 CAFE (17-18)'!$B$12</definedName>
    <definedName name="A_4_2" localSheetId="5">'Taules Estàndard 4 CAFE (17-18)'!$B$21</definedName>
    <definedName name="A_4_3" localSheetId="5">'Taules Estàndard 4 CAFE (17-18)'!#REF!</definedName>
    <definedName name="A_4_4" localSheetId="5">'Taules Estàndard 4 CAFE (17-18)'!#REF!</definedName>
    <definedName name="A_4_5" localSheetId="5">'Taules Estàndard 4 CAFE (17-18)'!$B$207</definedName>
    <definedName name="A_5_12" localSheetId="7">'Taules Estàndard 6 CAFE (17-18)'!$B$10</definedName>
    <definedName name="A_6_10" localSheetId="7">'Taules Estàndard 6 CAFE (17-18)'!$B$263</definedName>
    <definedName name="A_6_11" localSheetId="7">'Taules Estàndard 6 CAFE (17-18)'!#REF!</definedName>
    <definedName name="A_6_12" localSheetId="2">'Taules estàndard 1 CAFE (17-18)'!$B$139</definedName>
    <definedName name="A_6_2" localSheetId="7">'Taules Estàndard 6 CAFE (17-18)'!#REF!</definedName>
    <definedName name="A_6_6" localSheetId="7">'Taules Estàndard 6 CAFE (17-18)'!$B$246</definedName>
    <definedName name="A_6_7" localSheetId="7">'Taules Estàndard 6 CAFE (17-18)'!#REF!</definedName>
    <definedName name="A_6_8" localSheetId="7">'Taules Estàndard 6 CAFE (17-18)'!$B$155</definedName>
    <definedName name="Codi_URV">[1]CODISENSENYAMENTSURV!$A$60:$A$77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0" i="9" l="1"/>
  <c r="H160" i="9"/>
  <c r="J160" i="9"/>
  <c r="L160" i="9"/>
  <c r="N160" i="9"/>
  <c r="P160" i="9"/>
  <c r="R160" i="9"/>
  <c r="E161" i="9"/>
  <c r="H161" i="9" s="1"/>
  <c r="E162" i="9"/>
  <c r="J162" i="9" s="1"/>
  <c r="H162" i="9"/>
  <c r="N162" i="9"/>
  <c r="P162" i="9"/>
  <c r="E163" i="9"/>
  <c r="L163" i="9" s="1"/>
  <c r="H163" i="9"/>
  <c r="J163" i="9"/>
  <c r="N163" i="9"/>
  <c r="P163" i="9"/>
  <c r="R163" i="9"/>
  <c r="E164" i="9"/>
  <c r="H164" i="9" s="1"/>
  <c r="N164" i="9"/>
  <c r="E165" i="9"/>
  <c r="H165" i="9" s="1"/>
  <c r="N165" i="9"/>
  <c r="E166" i="9"/>
  <c r="J166" i="9" s="1"/>
  <c r="N166" i="9"/>
  <c r="P166" i="9"/>
  <c r="E167" i="9"/>
  <c r="L167" i="9" s="1"/>
  <c r="J167" i="9"/>
  <c r="N167" i="9"/>
  <c r="P167" i="9"/>
  <c r="E168" i="9"/>
  <c r="J168" i="9" s="1"/>
  <c r="H168" i="9"/>
  <c r="N168" i="9"/>
  <c r="P168" i="9"/>
  <c r="E169" i="9"/>
  <c r="H169" i="9" s="1"/>
  <c r="N169" i="9"/>
  <c r="E170" i="9"/>
  <c r="J170" i="9" s="1"/>
  <c r="E171" i="9"/>
  <c r="L171" i="9" s="1"/>
  <c r="P171" i="9"/>
  <c r="E172" i="9"/>
  <c r="H172" i="9"/>
  <c r="J172" i="9"/>
  <c r="L172" i="9"/>
  <c r="N172" i="9"/>
  <c r="P172" i="9"/>
  <c r="R172" i="9"/>
  <c r="E173" i="9"/>
  <c r="H173" i="9" s="1"/>
  <c r="E174" i="9"/>
  <c r="J174" i="9" s="1"/>
  <c r="H174" i="9"/>
  <c r="E175" i="9"/>
  <c r="L175" i="9" s="1"/>
  <c r="H175" i="9"/>
  <c r="P175" i="9"/>
  <c r="R175" i="9"/>
  <c r="E176" i="9"/>
  <c r="H176" i="9"/>
  <c r="J176" i="9"/>
  <c r="L176" i="9"/>
  <c r="N176" i="9"/>
  <c r="P176" i="9"/>
  <c r="R176" i="9"/>
  <c r="E177" i="9"/>
  <c r="H177" i="9" s="1"/>
  <c r="E178" i="9"/>
  <c r="J178" i="9" s="1"/>
  <c r="H178" i="9"/>
  <c r="N178" i="9"/>
  <c r="E179" i="9"/>
  <c r="L179" i="9" s="1"/>
  <c r="H179" i="9"/>
  <c r="J179" i="9"/>
  <c r="P179" i="9"/>
  <c r="R179" i="9"/>
  <c r="L164" i="9" l="1"/>
  <c r="P174" i="9"/>
  <c r="N173" i="9"/>
  <c r="J171" i="9"/>
  <c r="N170" i="9"/>
  <c r="L168" i="9"/>
  <c r="R167" i="9"/>
  <c r="H167" i="9"/>
  <c r="H166" i="9"/>
  <c r="R164" i="9"/>
  <c r="J164" i="9"/>
  <c r="N171" i="9"/>
  <c r="P170" i="9"/>
  <c r="N175" i="9"/>
  <c r="N179" i="9"/>
  <c r="P178" i="9"/>
  <c r="N177" i="9"/>
  <c r="J175" i="9"/>
  <c r="N174" i="9"/>
  <c r="R171" i="9"/>
  <c r="H171" i="9"/>
  <c r="H170" i="9"/>
  <c r="R168" i="9"/>
  <c r="P164" i="9"/>
  <c r="N161" i="9"/>
  <c r="L177" i="9"/>
  <c r="L173" i="9"/>
  <c r="L169" i="9"/>
  <c r="L165" i="9"/>
  <c r="L161" i="9"/>
  <c r="L178" i="9"/>
  <c r="R177" i="9"/>
  <c r="J177" i="9"/>
  <c r="L174" i="9"/>
  <c r="R173" i="9"/>
  <c r="J173" i="9"/>
  <c r="L170" i="9"/>
  <c r="R169" i="9"/>
  <c r="J169" i="9"/>
  <c r="L166" i="9"/>
  <c r="R165" i="9"/>
  <c r="J165" i="9"/>
  <c r="L162" i="9"/>
  <c r="R161" i="9"/>
  <c r="J161" i="9"/>
  <c r="R178" i="9"/>
  <c r="P177" i="9"/>
  <c r="R174" i="9"/>
  <c r="P173" i="9"/>
  <c r="R170" i="9"/>
  <c r="P169" i="9"/>
  <c r="R166" i="9"/>
  <c r="P165" i="9"/>
  <c r="R162" i="9"/>
  <c r="P161" i="9"/>
  <c r="BA73" i="10" l="1"/>
  <c r="AZ73" i="10"/>
  <c r="BB69" i="10"/>
  <c r="BB68" i="10"/>
  <c r="BB67" i="10"/>
  <c r="BB66" i="10"/>
  <c r="BB65" i="10"/>
  <c r="BB64" i="10"/>
  <c r="BB63" i="10"/>
  <c r="BA57" i="10"/>
  <c r="AZ57" i="10"/>
  <c r="BB56" i="10"/>
  <c r="BB55" i="10"/>
  <c r="BB54" i="10"/>
  <c r="BB53" i="10"/>
  <c r="BB52" i="10"/>
  <c r="BB51" i="10"/>
  <c r="BB50" i="10"/>
  <c r="BB49" i="10"/>
  <c r="BB48" i="10"/>
  <c r="BB46" i="10"/>
  <c r="BA41" i="10"/>
  <c r="AZ41" i="10"/>
  <c r="BB40" i="10"/>
  <c r="BB39" i="10"/>
  <c r="BB38" i="10"/>
  <c r="BB37" i="10"/>
  <c r="BB36" i="10"/>
  <c r="BB35" i="10"/>
  <c r="BB33" i="10"/>
  <c r="BB32" i="10"/>
  <c r="BB31" i="10"/>
  <c r="BB30" i="10"/>
  <c r="BB25" i="10"/>
  <c r="BB26" i="10" s="1"/>
  <c r="BA25" i="10"/>
  <c r="AZ25" i="10"/>
  <c r="BB73" i="10" l="1"/>
  <c r="AZ26" i="10"/>
  <c r="BA26" i="10"/>
  <c r="BB41" i="10"/>
  <c r="AZ42" i="10" s="1"/>
  <c r="BB57" i="10"/>
  <c r="BA42" i="10"/>
  <c r="BB58" i="10"/>
  <c r="BA58" i="10"/>
  <c r="AZ58" i="10"/>
  <c r="BB74" i="10"/>
  <c r="AZ74" i="10"/>
  <c r="BA74" i="10"/>
  <c r="BB42" i="10" l="1"/>
  <c r="D105" i="9"/>
  <c r="C105" i="9"/>
  <c r="D149" i="9"/>
  <c r="I255" i="9" l="1"/>
  <c r="I252" i="9" l="1"/>
  <c r="H255" i="9"/>
  <c r="I254" i="9" l="1"/>
  <c r="H252" i="9"/>
  <c r="G252" i="9"/>
  <c r="F252" i="9"/>
  <c r="I251" i="9" l="1"/>
  <c r="H251" i="9"/>
  <c r="G251" i="9"/>
  <c r="F251" i="9"/>
  <c r="C149" i="9" l="1"/>
  <c r="E113" i="9" l="1"/>
  <c r="E101" i="9"/>
  <c r="E92" i="9"/>
  <c r="E70" i="9"/>
  <c r="E148" i="9" l="1"/>
  <c r="E147" i="9"/>
  <c r="E146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2" i="9"/>
  <c r="E104" i="9"/>
  <c r="E103" i="9"/>
  <c r="E102" i="9"/>
  <c r="E100" i="9"/>
  <c r="E99" i="9"/>
  <c r="E98" i="9"/>
  <c r="E97" i="9"/>
  <c r="E96" i="9"/>
  <c r="E95" i="9"/>
  <c r="E94" i="9"/>
  <c r="E93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69" i="9"/>
  <c r="E68" i="9"/>
  <c r="E149" i="9" l="1"/>
  <c r="E105" i="9"/>
  <c r="G256" i="9" l="1"/>
  <c r="G254" i="9"/>
  <c r="Q198" i="9"/>
  <c r="O198" i="9"/>
  <c r="M198" i="9"/>
  <c r="K198" i="9"/>
  <c r="I198" i="9"/>
  <c r="G198" i="9"/>
  <c r="Q197" i="9"/>
  <c r="O197" i="9"/>
  <c r="M197" i="9"/>
  <c r="K197" i="9"/>
  <c r="I197" i="9"/>
  <c r="G197" i="9"/>
  <c r="E196" i="9"/>
  <c r="E195" i="9"/>
  <c r="N195" i="9" s="1"/>
  <c r="E194" i="9"/>
  <c r="E193" i="9"/>
  <c r="E192" i="9"/>
  <c r="E191" i="9"/>
  <c r="E190" i="9"/>
  <c r="P190" i="9" s="1"/>
  <c r="E189" i="9"/>
  <c r="E188" i="9"/>
  <c r="E187" i="9"/>
  <c r="E186" i="9"/>
  <c r="E185" i="9"/>
  <c r="E184" i="9"/>
  <c r="E183" i="9"/>
  <c r="E182" i="9"/>
  <c r="E181" i="9"/>
  <c r="E180" i="9"/>
  <c r="N188" i="9" l="1"/>
  <c r="L193" i="9"/>
  <c r="N183" i="9"/>
  <c r="L181" i="9"/>
  <c r="N192" i="9"/>
  <c r="N180" i="9"/>
  <c r="R185" i="9"/>
  <c r="L188" i="9"/>
  <c r="N191" i="9"/>
  <c r="P196" i="9"/>
  <c r="N184" i="9"/>
  <c r="N182" i="9"/>
  <c r="L184" i="9"/>
  <c r="P187" i="9"/>
  <c r="L192" i="9"/>
  <c r="R188" i="9"/>
  <c r="N181" i="9"/>
  <c r="H188" i="9"/>
  <c r="H190" i="9"/>
  <c r="L180" i="9"/>
  <c r="J188" i="9"/>
  <c r="N190" i="9"/>
  <c r="J192" i="9"/>
  <c r="N196" i="9"/>
  <c r="R191" i="9"/>
  <c r="P180" i="9"/>
  <c r="P184" i="9"/>
  <c r="N189" i="9"/>
  <c r="H191" i="9"/>
  <c r="H180" i="9"/>
  <c r="R180" i="9"/>
  <c r="L182" i="9"/>
  <c r="J183" i="9"/>
  <c r="H184" i="9"/>
  <c r="R184" i="9"/>
  <c r="J185" i="9"/>
  <c r="J191" i="9"/>
  <c r="P192" i="9"/>
  <c r="J180" i="9"/>
  <c r="J184" i="9"/>
  <c r="P188" i="9"/>
  <c r="P191" i="9"/>
  <c r="H192" i="9"/>
  <c r="R192" i="9"/>
  <c r="H196" i="9"/>
  <c r="R186" i="9"/>
  <c r="J186" i="9"/>
  <c r="N186" i="9"/>
  <c r="H186" i="9"/>
  <c r="L186" i="9"/>
  <c r="P185" i="9"/>
  <c r="H185" i="9"/>
  <c r="N185" i="9"/>
  <c r="L185" i="9"/>
  <c r="P186" i="9"/>
  <c r="L187" i="9"/>
  <c r="N187" i="9"/>
  <c r="R187" i="9"/>
  <c r="H187" i="9"/>
  <c r="J187" i="9"/>
  <c r="P181" i="9"/>
  <c r="H181" i="9"/>
  <c r="R181" i="9"/>
  <c r="R182" i="9"/>
  <c r="J182" i="9"/>
  <c r="P182" i="9"/>
  <c r="L183" i="9"/>
  <c r="P183" i="9"/>
  <c r="R189" i="9"/>
  <c r="J189" i="9"/>
  <c r="P189" i="9"/>
  <c r="H189" i="9"/>
  <c r="R195" i="9"/>
  <c r="J195" i="9"/>
  <c r="P195" i="9"/>
  <c r="H195" i="9"/>
  <c r="R193" i="9"/>
  <c r="J193" i="9"/>
  <c r="P193" i="9"/>
  <c r="H193" i="9"/>
  <c r="E197" i="9"/>
  <c r="E198" i="9"/>
  <c r="I250" i="9" s="1"/>
  <c r="J181" i="9"/>
  <c r="H182" i="9"/>
  <c r="H183" i="9"/>
  <c r="R183" i="9"/>
  <c r="L189" i="9"/>
  <c r="L190" i="9"/>
  <c r="R190" i="9"/>
  <c r="J190" i="9"/>
  <c r="N193" i="9"/>
  <c r="L195" i="9"/>
  <c r="L196" i="9"/>
  <c r="R196" i="9"/>
  <c r="J196" i="9"/>
  <c r="L191" i="9"/>
  <c r="S197" i="9" l="1"/>
  <c r="I253" i="9"/>
  <c r="I249" i="9"/>
  <c r="H126" i="7" l="1"/>
  <c r="G126" i="7"/>
  <c r="F126" i="7"/>
  <c r="E126" i="7"/>
  <c r="D126" i="7"/>
  <c r="C126" i="7"/>
  <c r="H47" i="7"/>
  <c r="G47" i="7"/>
  <c r="F47" i="7"/>
  <c r="E47" i="7"/>
  <c r="D47" i="7"/>
  <c r="I46" i="7"/>
  <c r="J45" i="7"/>
  <c r="J47" i="7" s="1"/>
  <c r="I45" i="7"/>
  <c r="J37" i="7"/>
  <c r="H37" i="7"/>
  <c r="G37" i="7"/>
  <c r="F37" i="7"/>
  <c r="E37" i="7"/>
  <c r="D37" i="7"/>
  <c r="I36" i="7"/>
  <c r="J35" i="7"/>
  <c r="I35" i="7"/>
  <c r="I37" i="7" l="1"/>
  <c r="I47" i="7"/>
  <c r="E109" i="3" l="1"/>
  <c r="D109" i="3"/>
  <c r="F108" i="3"/>
  <c r="F107" i="3"/>
  <c r="F106" i="3"/>
  <c r="F105" i="3"/>
  <c r="F104" i="3"/>
  <c r="F103" i="3"/>
  <c r="F102" i="3"/>
  <c r="F101" i="3"/>
  <c r="F100" i="3"/>
  <c r="F99" i="3"/>
  <c r="E93" i="3" l="1"/>
  <c r="D93" i="3"/>
  <c r="F92" i="3"/>
  <c r="F91" i="3"/>
  <c r="F90" i="3"/>
  <c r="F89" i="3"/>
  <c r="F88" i="3"/>
  <c r="F87" i="3"/>
  <c r="F86" i="3"/>
  <c r="I199" i="3" l="1"/>
  <c r="I198" i="3"/>
  <c r="H198" i="3"/>
  <c r="G198" i="3"/>
  <c r="I197" i="3"/>
  <c r="H197" i="3"/>
  <c r="G197" i="3"/>
  <c r="I196" i="3"/>
  <c r="H196" i="3"/>
  <c r="G196" i="3"/>
  <c r="I195" i="3"/>
  <c r="H195" i="3"/>
  <c r="G195" i="3"/>
  <c r="G194" i="3"/>
  <c r="I193" i="3"/>
  <c r="H193" i="3"/>
  <c r="I192" i="3"/>
  <c r="H192" i="3"/>
  <c r="I191" i="3"/>
  <c r="H191" i="3"/>
  <c r="I190" i="3"/>
  <c r="H190" i="3"/>
  <c r="G190" i="3"/>
  <c r="I189" i="3"/>
  <c r="H189" i="3"/>
  <c r="G189" i="3"/>
  <c r="G188" i="3"/>
  <c r="I187" i="3"/>
  <c r="H187" i="3"/>
  <c r="G187" i="3"/>
  <c r="I186" i="3"/>
  <c r="H186" i="3"/>
  <c r="G186" i="3"/>
  <c r="I185" i="3"/>
  <c r="H185" i="3"/>
  <c r="G185" i="3"/>
  <c r="I184" i="3"/>
  <c r="H184" i="3"/>
  <c r="G184" i="3"/>
  <c r="I183" i="3"/>
  <c r="H183" i="3"/>
  <c r="G183" i="3"/>
  <c r="I182" i="3"/>
  <c r="I181" i="3"/>
  <c r="H181" i="3"/>
  <c r="G181" i="3"/>
  <c r="I180" i="3"/>
  <c r="I177" i="3"/>
  <c r="G176" i="3"/>
  <c r="I175" i="3"/>
  <c r="H175" i="3"/>
  <c r="I167" i="3"/>
  <c r="H167" i="3"/>
  <c r="U158" i="3"/>
  <c r="T158" i="3"/>
  <c r="R158" i="3"/>
  <c r="Q158" i="3"/>
  <c r="P158" i="3"/>
  <c r="N158" i="3"/>
  <c r="M158" i="3"/>
  <c r="L158" i="3"/>
  <c r="K158" i="3"/>
  <c r="I158" i="3"/>
  <c r="H158" i="3"/>
  <c r="F158" i="3"/>
  <c r="E158" i="3"/>
  <c r="D158" i="3" s="1"/>
  <c r="S157" i="3"/>
  <c r="O157" i="3"/>
  <c r="J157" i="3"/>
  <c r="G157" i="3"/>
  <c r="D157" i="3"/>
  <c r="S156" i="3"/>
  <c r="O156" i="3"/>
  <c r="J156" i="3"/>
  <c r="G156" i="3"/>
  <c r="D156" i="3"/>
  <c r="S155" i="3"/>
  <c r="O155" i="3"/>
  <c r="J155" i="3"/>
  <c r="G155" i="3"/>
  <c r="D155" i="3"/>
  <c r="S154" i="3"/>
  <c r="O154" i="3"/>
  <c r="J154" i="3"/>
  <c r="G154" i="3"/>
  <c r="D154" i="3"/>
  <c r="S153" i="3"/>
  <c r="O153" i="3"/>
  <c r="J153" i="3"/>
  <c r="G153" i="3"/>
  <c r="D153" i="3"/>
  <c r="S152" i="3"/>
  <c r="O152" i="3"/>
  <c r="J152" i="3"/>
  <c r="G152" i="3"/>
  <c r="D152" i="3"/>
  <c r="S151" i="3"/>
  <c r="O151" i="3"/>
  <c r="J151" i="3"/>
  <c r="G151" i="3"/>
  <c r="D151" i="3"/>
  <c r="S150" i="3"/>
  <c r="O150" i="3"/>
  <c r="J150" i="3"/>
  <c r="G150" i="3"/>
  <c r="D150" i="3"/>
  <c r="S149" i="3"/>
  <c r="O149" i="3"/>
  <c r="J149" i="3"/>
  <c r="G149" i="3"/>
  <c r="D149" i="3"/>
  <c r="S148" i="3"/>
  <c r="O148" i="3"/>
  <c r="J148" i="3"/>
  <c r="G148" i="3"/>
  <c r="D148" i="3"/>
  <c r="S147" i="3"/>
  <c r="O147" i="3"/>
  <c r="J147" i="3"/>
  <c r="G147" i="3"/>
  <c r="D147" i="3"/>
  <c r="S146" i="3"/>
  <c r="O146" i="3"/>
  <c r="J146" i="3"/>
  <c r="G146" i="3"/>
  <c r="D146" i="3"/>
  <c r="S145" i="3"/>
  <c r="O145" i="3"/>
  <c r="J145" i="3"/>
  <c r="G145" i="3"/>
  <c r="D145" i="3"/>
  <c r="S144" i="3"/>
  <c r="O144" i="3"/>
  <c r="J144" i="3"/>
  <c r="G144" i="3"/>
  <c r="D144" i="3"/>
  <c r="S143" i="3"/>
  <c r="O143" i="3"/>
  <c r="O158" i="3" s="1"/>
  <c r="J143" i="3"/>
  <c r="G143" i="3"/>
  <c r="D143" i="3"/>
  <c r="U134" i="3"/>
  <c r="T134" i="3"/>
  <c r="R134" i="3"/>
  <c r="P134" i="3"/>
  <c r="M134" i="3"/>
  <c r="L134" i="3"/>
  <c r="K134" i="3"/>
  <c r="J134" i="3"/>
  <c r="S133" i="3"/>
  <c r="S132" i="3"/>
  <c r="S131" i="3"/>
  <c r="S130" i="3"/>
  <c r="S129" i="3"/>
  <c r="S128" i="3"/>
  <c r="S127" i="3"/>
  <c r="S126" i="3"/>
  <c r="S125" i="3"/>
  <c r="S124" i="3"/>
  <c r="S123" i="3"/>
  <c r="S122" i="3"/>
  <c r="S121" i="3"/>
  <c r="S120" i="3"/>
  <c r="S119" i="3"/>
  <c r="I79" i="3"/>
  <c r="H79" i="3"/>
  <c r="G79" i="3"/>
  <c r="F79" i="3"/>
  <c r="E79" i="3"/>
  <c r="H47" i="3"/>
  <c r="F47" i="3"/>
  <c r="G32" i="3"/>
  <c r="F32" i="3"/>
  <c r="H31" i="3"/>
  <c r="G31" i="3"/>
  <c r="F31" i="3"/>
  <c r="H30" i="3"/>
  <c r="G30" i="3"/>
  <c r="F30" i="3"/>
  <c r="H28" i="3"/>
  <c r="G28" i="3"/>
  <c r="F28" i="3"/>
  <c r="I21" i="3"/>
  <c r="H21" i="3"/>
  <c r="G21" i="3"/>
  <c r="F21" i="3"/>
  <c r="E21" i="3"/>
  <c r="S158" i="3" l="1"/>
  <c r="S134" i="3"/>
  <c r="G158" i="3"/>
  <c r="J158" i="3"/>
  <c r="H49" i="2"/>
  <c r="G49" i="2"/>
  <c r="F49" i="2"/>
  <c r="E49" i="2"/>
  <c r="D49" i="2"/>
  <c r="C49" i="2"/>
  <c r="H40" i="2"/>
  <c r="G40" i="2"/>
  <c r="F40" i="2"/>
  <c r="E40" i="2"/>
  <c r="D40" i="2"/>
  <c r="C40" i="2"/>
  <c r="H31" i="2"/>
  <c r="G31" i="2"/>
  <c r="F31" i="2"/>
  <c r="E31" i="2"/>
  <c r="D31" i="2"/>
  <c r="C31" i="2"/>
  <c r="H68" i="1"/>
  <c r="G68" i="1"/>
  <c r="F68" i="1"/>
  <c r="E68" i="1"/>
  <c r="D68" i="1"/>
  <c r="C68" i="1"/>
  <c r="H57" i="1"/>
  <c r="G57" i="1"/>
  <c r="F57" i="1"/>
  <c r="E57" i="1"/>
  <c r="D57" i="1"/>
  <c r="C57" i="1"/>
  <c r="H46" i="1"/>
  <c r="G46" i="1"/>
  <c r="F46" i="1"/>
  <c r="E46" i="1"/>
  <c r="D46" i="1"/>
  <c r="C46" i="1"/>
  <c r="H32" i="1"/>
  <c r="G32" i="1"/>
  <c r="F32" i="1"/>
  <c r="E32" i="1"/>
  <c r="D32" i="1"/>
  <c r="C32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<sst xmlns="http://schemas.openxmlformats.org/spreadsheetml/2006/main" count="2720" uniqueCount="781">
  <si>
    <t>Presentació Ciències de l'Activitat Físicia i l'Esport i Fisioteràpia</t>
  </si>
  <si>
    <t>Taula 1. Evolució dels estudiants matriculats</t>
  </si>
  <si>
    <t>Titulació</t>
  </si>
  <si>
    <t>Estudiants matriculats</t>
  </si>
  <si>
    <t>2012-13</t>
  </si>
  <si>
    <t>2013-14</t>
  </si>
  <si>
    <t>2014-15</t>
  </si>
  <si>
    <t>2015-16</t>
  </si>
  <si>
    <t>2016-17</t>
  </si>
  <si>
    <t>2017-18</t>
  </si>
  <si>
    <t>GRAUS</t>
  </si>
  <si>
    <t>Grau en CAFiE</t>
  </si>
  <si>
    <t>Grau en Fisioteràpia</t>
  </si>
  <si>
    <t xml:space="preserve">Total </t>
  </si>
  <si>
    <t>Data informe CAFiE: 08-08-2017</t>
  </si>
  <si>
    <t>Font: Càlculs propis</t>
  </si>
  <si>
    <t>Data informe fisioteràpia: 24-11-2016</t>
  </si>
  <si>
    <t>Taula 1.1.a. Evolució dels estudiants matriculats per promocions</t>
  </si>
  <si>
    <t>Estudiants matriculats Grau en CAFiE</t>
  </si>
  <si>
    <t>Promoció 2012-2016</t>
  </si>
  <si>
    <t>Promoció 2013-2017</t>
  </si>
  <si>
    <t>x</t>
  </si>
  <si>
    <t>Promoció 2014-2018</t>
  </si>
  <si>
    <t>Promoció 2015-2019</t>
  </si>
  <si>
    <t>Promoció 2016-2020</t>
  </si>
  <si>
    <t>Promoció 2017-2021</t>
  </si>
  <si>
    <t>Taula 1.1.b. Evolució dels estudiants matriculats per promocions</t>
  </si>
  <si>
    <t>Estudiants matriculats Grau en Fisioteràpia</t>
  </si>
  <si>
    <t>X</t>
  </si>
  <si>
    <t>Taula 1.2. Evolució del nombre de titulats</t>
  </si>
  <si>
    <t>Titulats</t>
  </si>
  <si>
    <t>Taula 2. Evolució del nombre de professorat amb docència</t>
  </si>
  <si>
    <t>Professors</t>
  </si>
  <si>
    <t>CAFiE</t>
  </si>
  <si>
    <t>Fisioteràpia</t>
  </si>
  <si>
    <t>Homes</t>
  </si>
  <si>
    <t>Dones</t>
  </si>
  <si>
    <t>Grau en CAFiE (71046) Pla 2012</t>
  </si>
  <si>
    <t>93*</t>
  </si>
  <si>
    <t>Taula 1.1. Evolució dels estudiants matriculats per promocions</t>
  </si>
  <si>
    <t>Promoció 2015 - 2019</t>
  </si>
  <si>
    <t>Promoció 2016 - 2020</t>
  </si>
  <si>
    <t>Promoció 2017 - 2021</t>
  </si>
  <si>
    <t>H</t>
  </si>
  <si>
    <t>D</t>
  </si>
  <si>
    <t>Taula 3. Indicadors del procés d’admissió d’estudiants a grau</t>
  </si>
  <si>
    <t>Indicador</t>
  </si>
  <si>
    <t>Places ofertes</t>
  </si>
  <si>
    <t>Demanda en 1a opció</t>
  </si>
  <si>
    <t>Ràtio oferta-demanda en 1a opció</t>
  </si>
  <si>
    <t>60/15=4</t>
  </si>
  <si>
    <t>60/17=3,53</t>
  </si>
  <si>
    <t>60/12=5</t>
  </si>
  <si>
    <t>60/28=2,14</t>
  </si>
  <si>
    <t>60/25=2,4</t>
  </si>
  <si>
    <t>50/8= 6,25</t>
  </si>
  <si>
    <t xml:space="preserve">Demanda 1a-3a opció </t>
  </si>
  <si>
    <t>Demanda total</t>
  </si>
  <si>
    <t>Ingressos</t>
  </si>
  <si>
    <t>Nombre d'ingressos 1a opció</t>
  </si>
  <si>
    <t>% Ingressos 1a opció</t>
  </si>
  <si>
    <t>Taula 4.  Percentatge d’estudiants matriculats de nou ingrés segons via d’accés</t>
  </si>
  <si>
    <t>Via accés </t>
  </si>
  <si>
    <t>Proves d'accés a la Universitat (PAU) o assimilats</t>
  </si>
  <si>
    <t>Llicenciats, diplomats o assimilats</t>
  </si>
  <si>
    <t>Títol d'FP2, MP3 o CFGS i assimilats</t>
  </si>
  <si>
    <t>PAU i assimilats que tenen començats estudis universitaris</t>
  </si>
  <si>
    <t>FP2 o CFGS i assimilats que tenen començats estudis universitaris</t>
  </si>
  <si>
    <t>Més grans de 25 anys</t>
  </si>
  <si>
    <t>Taula 5. Nota mitjana d'accés dels estudiants matriculats, segons via</t>
  </si>
  <si>
    <t>-</t>
  </si>
  <si>
    <t>Nota d'accés promig</t>
  </si>
  <si>
    <t>Nota d'entrada a la titulació (nota de tall)</t>
  </si>
  <si>
    <t>Taula 6. Percentatge d’alumnes de nou ingrés matriculats per intervals de crèdits ordinaris matriculats</t>
  </si>
  <si>
    <t>Nombre de crèdits matriculats </t>
  </si>
  <si>
    <t>Matrícules amb crèdits ordinaris &gt;0 i &lt;30</t>
  </si>
  <si>
    <t>Matrícules amb crèdits ordinaris &gt;=30 i &lt;60</t>
  </si>
  <si>
    <t>Matrícules amb crèdits ordinaris &gt;=60 i &lt;90</t>
  </si>
  <si>
    <t>Taula 7. Percentatge d’alumnes de nou ingrés segons interval de nota d’accés</t>
  </si>
  <si>
    <t>Interval nota accés</t>
  </si>
  <si>
    <t>[5,6)</t>
  </si>
  <si>
    <t>[6,7)</t>
  </si>
  <si>
    <t>[7,8)</t>
  </si>
  <si>
    <t>[8,9)</t>
  </si>
  <si>
    <t>[9,10)</t>
  </si>
  <si>
    <t>(10,14]</t>
  </si>
  <si>
    <t>Estudiants presentats</t>
  </si>
  <si>
    <t>Estudiants aprovats</t>
  </si>
  <si>
    <t>% Estudiants aprovats respecte estudiants presentats</t>
  </si>
  <si>
    <t>Font: Elaboració pròpia</t>
  </si>
  <si>
    <t>Taula 11. Alumnes de nou accés segons edat i gènere</t>
  </si>
  <si>
    <t>Grup Edat</t>
  </si>
  <si>
    <t>TOTAL</t>
  </si>
  <si>
    <t>DONA</t>
  </si>
  <si>
    <t>HOME</t>
  </si>
  <si>
    <t>&lt;=18</t>
  </si>
  <si>
    <t>[30-34]</t>
  </si>
  <si>
    <t>[35-39]</t>
  </si>
  <si>
    <t>&gt;=40</t>
  </si>
  <si>
    <t>Taula 12. Alumnes matriculats segons edat i sexe</t>
  </si>
  <si>
    <t>Matrícules</t>
  </si>
  <si>
    <t xml:space="preserve">Taula 13. Estudiants matriculats per tipus de matrícula (Temps Complert / Temps Parcial) </t>
  </si>
  <si>
    <t xml:space="preserve">Titulació </t>
  </si>
  <si>
    <t>Temps complert</t>
  </si>
  <si>
    <t>Temps parcial</t>
  </si>
  <si>
    <t>Total</t>
  </si>
  <si>
    <t>Taula 14. Percentatge d’estudiants segons comarca, província i Comunitat Autònoma de procedència</t>
  </si>
  <si>
    <t>Província familiar</t>
  </si>
  <si>
    <t>Comarca familiar</t>
  </si>
  <si>
    <t>Estudiants matriculats (%)</t>
  </si>
  <si>
    <t>Barcelona</t>
  </si>
  <si>
    <t>Alt Penedès</t>
  </si>
  <si>
    <t>Anoia</t>
  </si>
  <si>
    <t>Baix Llobregat</t>
  </si>
  <si>
    <t>Barcelonés</t>
  </si>
  <si>
    <t>Garraf</t>
  </si>
  <si>
    <t>Osona</t>
  </si>
  <si>
    <t>Vallés Occidental</t>
  </si>
  <si>
    <t>Vallés Oriental</t>
  </si>
  <si>
    <t>Tarragona</t>
  </si>
  <si>
    <t>Alt Camp</t>
  </si>
  <si>
    <t>Baix Camp</t>
  </si>
  <si>
    <t>Baix Ebre</t>
  </si>
  <si>
    <t>Baix Penedès</t>
  </si>
  <si>
    <t>Montsià</t>
  </si>
  <si>
    <t>Priorat</t>
  </si>
  <si>
    <t>Ribera d'Ebre</t>
  </si>
  <si>
    <t>Tarragonès</t>
  </si>
  <si>
    <t>Girona</t>
  </si>
  <si>
    <t>Alt Empordà</t>
  </si>
  <si>
    <t>Baix Empordà</t>
  </si>
  <si>
    <t>Gironès</t>
  </si>
  <si>
    <t>Lleida</t>
  </si>
  <si>
    <t>Segrià</t>
  </si>
  <si>
    <t>Castelló</t>
  </si>
  <si>
    <t>Baix Maestrat</t>
  </si>
  <si>
    <t>Plana Alta</t>
  </si>
  <si>
    <t>Fuerteventura</t>
  </si>
  <si>
    <t>Navarra</t>
  </si>
  <si>
    <t>Menorca</t>
  </si>
  <si>
    <t>Mallorca</t>
  </si>
  <si>
    <t>Fora d'Espanya</t>
  </si>
  <si>
    <t>Codi</t>
  </si>
  <si>
    <t>Taula 9. Nombre d’estudiants de nou ingrés segons estudis familiars.</t>
  </si>
  <si>
    <t>Sense estudis</t>
  </si>
  <si>
    <t>Estudis primaris</t>
  </si>
  <si>
    <t>EGB o FP 1er grau</t>
  </si>
  <si>
    <t>Batxillerat o FP 2n grau</t>
  </si>
  <si>
    <t>Diplomat o Enginyer Tèc.</t>
  </si>
  <si>
    <t>Dr., Llicenciat, Enginyer o Arquitecte</t>
  </si>
  <si>
    <t>Altres / NS / NC</t>
  </si>
  <si>
    <t>Director o Gerent d'empreses o Institucions Públiques</t>
  </si>
  <si>
    <t>Tècnic o professió associada a tit. univ.</t>
  </si>
  <si>
    <t>Treballador qualificat sect. agr. ramaderia o pesca</t>
  </si>
  <si>
    <t>Treballador qualificat sect. industrial</t>
  </si>
  <si>
    <t>Treballador qualificat sect. construcció i mineria</t>
  </si>
  <si>
    <t>Treballador qualificat sect. serveis</t>
  </si>
  <si>
    <t>Treballador no qualificat</t>
  </si>
  <si>
    <t>Forces armades</t>
  </si>
  <si>
    <t>Persones que no han tingut un treball remunerat</t>
  </si>
  <si>
    <t>Taula 10. Nombre d’estudiants de nou ingrés segons ocupació familiar.</t>
  </si>
  <si>
    <t>Taula 8. Proves específiques d’accés a Graus</t>
  </si>
  <si>
    <t>Estudiants nou ingrés segons estudis PARE</t>
  </si>
  <si>
    <t>Estudiants nou ingrés segons estudis MARE</t>
  </si>
  <si>
    <t>Annex 1. Taules per a la valoració de l’assoliment de  l’estàndard 1</t>
  </si>
  <si>
    <t>Annex 2. Taules per a la valoració de l’assoliment de  l’estàndard 2</t>
  </si>
  <si>
    <t>Taula 15. Ubicació de la informació pública sobre el desenvolupament i indicadors de les titulacions de Grau.</t>
  </si>
  <si>
    <t>DIMENSIÓ</t>
  </si>
  <si>
    <t>CONTINGUTS</t>
  </si>
  <si>
    <t>ENLLAÇ</t>
  </si>
  <si>
    <t>ACCÉS ALS ESTUDIS</t>
  </si>
  <si>
    <t>Accés al Grau</t>
  </si>
  <si>
    <t>http://www.urv.cat/ca/estudis/graus/admissio/acces/</t>
  </si>
  <si>
    <t>Nombre places ofertades</t>
  </si>
  <si>
    <t>Notes de tall</t>
  </si>
  <si>
    <t>http://euses.cat/estudis/graus/grau-en-ciencies-de-lactivitat-fisica-i-de-lesport-cafe/grau-en-ciencies-de-lactivitat-fisica-i-de-lesport-cafe-campus-terres-de-lebre/</t>
  </si>
  <si>
    <t>Assignatures o proves especials que possibiliten la millora de la nota d’accés (Si escau)</t>
  </si>
  <si>
    <t>Correspondències entre cicles formatius de grau superior i estudis universitaris de Grau a la URV</t>
  </si>
  <si>
    <t>Informació general d'accés</t>
  </si>
  <si>
    <t>Calendari de preinscripció</t>
  </si>
  <si>
    <t>http://euses.cat/sortides-professionals/</t>
  </si>
  <si>
    <t>Perfil recomanat</t>
  </si>
  <si>
    <t>Objectius</t>
  </si>
  <si>
    <t>http://euses.cat/estudis/graus/grau-en-ciencies-de-lactivitat-fisica-i-de-lesport-cafe/grau-en-ciencies-de-lactivitat-fisica-i-de-lesport-cafe-a-campus-terres-de-lebre-documents/</t>
  </si>
  <si>
    <t>Competències</t>
  </si>
  <si>
    <t>Sortides professionals</t>
  </si>
  <si>
    <t>Trasllat d'expedient</t>
  </si>
  <si>
    <t>Beques i ajuts</t>
  </si>
  <si>
    <t>MATRÍCULA</t>
  </si>
  <si>
    <t>Terminis</t>
  </si>
  <si>
    <t>http://www.urv.cat/ca/estudis/graus/admissio/matricula/</t>
  </si>
  <si>
    <t>Documentació</t>
  </si>
  <si>
    <t>Formalització</t>
  </si>
  <si>
    <t>Preus</t>
  </si>
  <si>
    <t>http://www.urv.cat/ca/estudis/graus/admissio/reconeixements/</t>
  </si>
  <si>
    <t>Reconeixement de crèdits</t>
  </si>
  <si>
    <t>Orientació universitària</t>
  </si>
  <si>
    <t>Sessions d'acollida</t>
  </si>
  <si>
    <t>http://www.urv.cat/ca/estudis/graus/admissio/orientacio</t>
  </si>
  <si>
    <t>PLA D'ESTUDIS</t>
  </si>
  <si>
    <t>Descripció del títol
Pla d'Estudis
Mencions</t>
  </si>
  <si>
    <t>http://euses.cat/estudis/graus/grau-en-ciencies-de-lactivitat-fisica-i-de-lesport-cafe/grau-en-ciencies-de-lactivitat-fisica-i-de-lesport-cafe-a-campus-terres-de-lebre-pla-destudis/</t>
  </si>
  <si>
    <t>PLANIFICACIÓ OPERATIVA DEL CURS</t>
  </si>
  <si>
    <t>Ensenyaments</t>
  </si>
  <si>
    <t>Assignatures (Informació; Professors; Horaris i dates d'exàmens)</t>
  </si>
  <si>
    <t xml:space="preserve">  Competències de l’assignatura
  Planificació
  Avaluació
  Resultats d'aprenentatge
  Metodologies
  Fonts d'Informació
  Continguts
  Atenció personalitzada
  Recomanacions</t>
  </si>
  <si>
    <t>Laboratoris (si escau)</t>
  </si>
  <si>
    <t>Biblioteca</t>
  </si>
  <si>
    <t>http://www.urv.cat/ca/vida-campus/serveis/crai/</t>
  </si>
  <si>
    <t>Pla d’Acció Tutorial</t>
  </si>
  <si>
    <t>http://moodle.euseste.es/login/index.php</t>
  </si>
  <si>
    <t>PROFESSORAT</t>
  </si>
  <si>
    <t>Professorat de la titulació
Informació de contacte
Currículum del professorat</t>
  </si>
  <si>
    <t>http://euses.cat/professors/professors-campus-terres-de-lebre/</t>
  </si>
  <si>
    <t>PRÀCTIQUES EXTERNES</t>
  </si>
  <si>
    <t>Objectius
Normativa Pràctiques Externes
Pràctiques Obligatòries/Optatives
Assignatures lligades a les Pràctiques
Institucionson es poden realitzar les Pràctiques</t>
  </si>
  <si>
    <t>euses.cat/wp-content/uploads/2015/09/Reglament-intern-organitzador-de-les-Pr%C3%A0ctiques-Externes-web.pdf</t>
  </si>
  <si>
    <t>PROGRAMES DE MOBILITAT</t>
  </si>
  <si>
    <t>Programes de mobilitat
Altres opcions per fer estades a l'estranger
Beques
Objectius 
Normativa mobilitat
Institucions amb convenis signats</t>
  </si>
  <si>
    <t>http://euses.cat/mobilitat/</t>
  </si>
  <si>
    <t>TREBALL FI DE GRAU</t>
  </si>
  <si>
    <t>Marc General
Normativa</t>
  </si>
  <si>
    <t>euses.cat/wp-content/uploads/2015/09/Reglament-intern-organitzador-de-Treball-Final-de-Grau-web.pdf</t>
  </si>
  <si>
    <t>PFAXC</t>
  </si>
  <si>
    <t>Avaluació per competències, portafolis, model del PFAC de centre…</t>
  </si>
  <si>
    <t>GARANTIA DE LA QUALITAT</t>
  </si>
  <si>
    <t>Política de Qualitat</t>
  </si>
  <si>
    <t>Manual de Qualitat</t>
  </si>
  <si>
    <t>Memòria de verificació</t>
  </si>
  <si>
    <t>Informes de seguiment de titulació</t>
  </si>
  <si>
    <t>Taxes i indicadors sobre demanda i desenvolupament de la titulació</t>
  </si>
  <si>
    <t>http://estudis.aqu.cat/informes/Web/Centre/Detall?centreId=1286</t>
  </si>
  <si>
    <t>Autoinforme d'acreditació</t>
  </si>
  <si>
    <t>Enllaç a EUC Informes</t>
  </si>
  <si>
    <t>https://www.educacion.gob.es/ruct/centro.action?codigoUniversidad=042&amp;codigoCentro=43018164&amp;actual=centros</t>
  </si>
  <si>
    <t>Enllaç a EUC Estudis (Coneix la Qualitat)</t>
  </si>
  <si>
    <t>Enllaç a la pàgina dels títols al RUCT</t>
  </si>
  <si>
    <t>Id.</t>
  </si>
  <si>
    <t>Instrument /Mecanisme (1)</t>
  </si>
  <si>
    <t>Dimensions o ítems de satisfacció inclosos</t>
  </si>
  <si>
    <t>Abast</t>
  </si>
  <si>
    <t>Format</t>
  </si>
  <si>
    <t>Periodicitat</t>
  </si>
  <si>
    <t>Últimes dades disponibles</t>
  </si>
  <si>
    <t>Estàndards d’acreditació relacionats</t>
  </si>
  <si>
    <t>13-14</t>
  </si>
  <si>
    <t>14-15</t>
  </si>
  <si>
    <t>15-16</t>
  </si>
  <si>
    <t>16-17</t>
  </si>
  <si>
    <t>17-18</t>
  </si>
  <si>
    <t>Estudiants</t>
  </si>
  <si>
    <t>ENQUESTA ESTUDIANT DE GRAU DE PRIMER CURS</t>
  </si>
  <si>
    <t>●Experiència educativa</t>
  </si>
  <si>
    <t>Grau</t>
  </si>
  <si>
    <t>Virtual</t>
  </si>
  <si>
    <t>Anual</t>
  </si>
  <si>
    <t>Últim curs finalitzat</t>
  </si>
  <si>
    <t>Antiga 1Q1R - PAT</t>
  </si>
  <si>
    <t>E1</t>
  </si>
  <si>
    <t>E2</t>
  </si>
  <si>
    <t>E5</t>
  </si>
  <si>
    <t xml:space="preserve">●Altres dimensions del programa formatiu i serveis (2)  </t>
  </si>
  <si>
    <t>E6</t>
  </si>
  <si>
    <t>ENQUESTA ESTUDIANT DE GRAU DURANT</t>
  </si>
  <si>
    <t>Antiga EPD -PAT</t>
  </si>
  <si>
    <t> Antiga EPD -PAT</t>
  </si>
  <si>
    <t>"PROFESSORAT" ENQUESTA ASSIGNATURA GRAU</t>
  </si>
  <si>
    <t>●Actuació docent del professorat</t>
  </si>
  <si>
    <t>Quadrimestral</t>
  </si>
  <si>
    <t>E4</t>
  </si>
  <si>
    <t>ENQUESTA ASSIGNATURA GRAU</t>
  </si>
  <si>
    <t>Antic Bloc comú</t>
  </si>
  <si>
    <t>PE-ENQUESTA ASSIGNATURA GRAU</t>
  </si>
  <si>
    <t xml:space="preserve">●Execucions clau </t>
  </si>
  <si>
    <t>TFG-ENQUESTA ASSIGNATURA GRAU</t>
  </si>
  <si>
    <t>Serveis, activitats i instal·lacions d'EUSES TE</t>
  </si>
  <si>
    <t>Enquesta de satisfacció dels estudiants amb el PAT</t>
  </si>
  <si>
    <t>Professorat i responsable de la titulació</t>
  </si>
  <si>
    <t>Enquesta URV de satisfacció de professorat</t>
  </si>
  <si>
    <t>●Estructura del pla d’estudis (matèries i el seu pes).</t>
  </si>
  <si>
    <t>●Perfil de competències (resultats d’aprenentatge previstos) de la titulació.</t>
  </si>
  <si>
    <t>●Perfil dels estudiants que han accedit a la titulació.</t>
  </si>
  <si>
    <t>●Organització del desplegament del pla d’estudis (grups, horaris, etc.).</t>
  </si>
  <si>
    <t>●Coordinació docent i la comunicació interna.</t>
  </si>
  <si>
    <t>●Metodologies docents i les estratègies d’avaluació.</t>
  </si>
  <si>
    <t>●Recursos docents disponibles.</t>
  </si>
  <si>
    <t>●Treball i la dedicació dels estudiants.</t>
  </si>
  <si>
    <t>●Resultats de l’aprenentatge obtinguts pels estudiants.</t>
  </si>
  <si>
    <t>Enquesta de satisfacció de professorat pròpia d’EUSES TE</t>
  </si>
  <si>
    <r>
      <t>●Altres dimensions del programa formatiu i serveis (2)</t>
    </r>
    <r>
      <rPr>
        <sz val="8"/>
        <color rgb="FF000000"/>
        <rFont val="Verdana"/>
        <family val="2"/>
      </rPr>
      <t xml:space="preserve">  </t>
    </r>
  </si>
  <si>
    <t>Enquesta de satisfacció dels tutors del PAT</t>
  </si>
  <si>
    <t>●Altres dimensions del programa formatiu i serveis (2)</t>
  </si>
  <si>
    <t>Graduats</t>
  </si>
  <si>
    <t>ENQUESTA ESTUDIANT DE GRAU QUAN ACABEN</t>
  </si>
  <si>
    <t>Enquesta de satisfacció dels titulats recents de grau  (AQU Catalunya)</t>
  </si>
  <si>
    <t xml:space="preserve">●Formació rebuda </t>
  </si>
  <si>
    <t xml:space="preserve">Graduats </t>
  </si>
  <si>
    <t>Enquesta d'inserció laboral als graduats i graduades (AQU Catalunya)</t>
  </si>
  <si>
    <t>●Formació rebuda</t>
  </si>
  <si>
    <t>Trianual</t>
  </si>
  <si>
    <t>●Ocupació i la satisfacció de l’ocupació.</t>
  </si>
  <si>
    <t>Enquesta de titulats - pròpia d'EUSES TE</t>
  </si>
  <si>
    <t xml:space="preserve">Telefònica </t>
  </si>
  <si>
    <t>Llegenda:</t>
  </si>
  <si>
    <t>Annex 3. Taules per a la valoració de l’assoliment de  l’estàndard 3</t>
  </si>
  <si>
    <r>
      <t>Percentatge de participació</t>
    </r>
    <r>
      <rPr>
        <sz val="8"/>
        <color theme="1"/>
        <rFont val="Verdana"/>
        <family val="2"/>
      </rPr>
      <t> </t>
    </r>
  </si>
  <si>
    <t>Taula 16. Instruments per a la recollida de la satisfacció dels grups d’interès</t>
  </si>
  <si>
    <t>Taula 17.1. Perfil general del professorat de la titulació</t>
  </si>
  <si>
    <t>Nre. PDI</t>
  </si>
  <si>
    <t>% PDI doctor</t>
  </si>
  <si>
    <t>% Hores impartides PDI doctor</t>
  </si>
  <si>
    <t>Mitjana edat</t>
  </si>
  <si>
    <t>% dones</t>
  </si>
  <si>
    <t xml:space="preserve">Taula 17.2. Perfil del professorat per categoria </t>
  </si>
  <si>
    <t>Categoria</t>
  </si>
  <si>
    <t>% PDI</t>
  </si>
  <si>
    <t>Total  Nre. PDI</t>
  </si>
  <si>
    <t>% Hores impartides</t>
  </si>
  <si>
    <t>Total Hores Impartides</t>
  </si>
  <si>
    <t>No Doctor</t>
  </si>
  <si>
    <t>Doctor</t>
  </si>
  <si>
    <t>Professor Agregat</t>
  </si>
  <si>
    <t>Professor Adjunt</t>
  </si>
  <si>
    <t>Professor Ajudant</t>
  </si>
  <si>
    <t>Professor col·laborador</t>
  </si>
  <si>
    <t>Permanents 1</t>
  </si>
  <si>
    <t>Permanents 2</t>
  </si>
  <si>
    <t>Lectors</t>
  </si>
  <si>
    <t>Associats</t>
  </si>
  <si>
    <t>Altres</t>
  </si>
  <si>
    <t>Doctors</t>
  </si>
  <si>
    <t>No doctors</t>
  </si>
  <si>
    <t>Id Assignatura</t>
  </si>
  <si>
    <t>Assignatura</t>
  </si>
  <si>
    <t>Curs</t>
  </si>
  <si>
    <t>Tipus</t>
  </si>
  <si>
    <t>ECTS</t>
  </si>
  <si>
    <t>Alumnes matriculats</t>
  </si>
  <si>
    <t>Professor</t>
  </si>
  <si>
    <t>Hores impartides</t>
  </si>
  <si>
    <t>% ECTS</t>
  </si>
  <si>
    <t>Nre. Grups</t>
  </si>
  <si>
    <t>Anatomia aplicada a l'Activitat física i a l'Esport</t>
  </si>
  <si>
    <t>1r</t>
  </si>
  <si>
    <t>Formació bàsica</t>
  </si>
  <si>
    <t>Dr. José Vicente Beltrán</t>
  </si>
  <si>
    <t>Professor adjunt</t>
  </si>
  <si>
    <t>Fisiologia de l'Exercici I</t>
  </si>
  <si>
    <t>Dr. Xavier Franch</t>
  </si>
  <si>
    <t>Professor col·laborador doctor  acreditat</t>
  </si>
  <si>
    <t>Psicologia aplicada a l'Activitat Física i a l'Esport</t>
  </si>
  <si>
    <t>Sra. Àngels Piquet</t>
  </si>
  <si>
    <t>Professor col·laborador llicenciat</t>
  </si>
  <si>
    <t>Dra. Reyes Beltrán</t>
  </si>
  <si>
    <t>Professor agregat</t>
  </si>
  <si>
    <t>Desenvolupament motor i iniciació esportiva</t>
  </si>
  <si>
    <t>Dra. Cinta Espuny</t>
  </si>
  <si>
    <t>Història i fonaments sòcio-culturals de l'Activitat Física i l'Esport</t>
  </si>
  <si>
    <t>Sr. Carlos Claramunt</t>
  </si>
  <si>
    <t>Jocs i habilitats motrius bàsiques</t>
  </si>
  <si>
    <t>Obligatòria</t>
  </si>
  <si>
    <t>Dansa i expressió corporal</t>
  </si>
  <si>
    <t>Sra. Sílvia Mestre</t>
  </si>
  <si>
    <t>Esports individuals</t>
  </si>
  <si>
    <t>Sr. Pau Cecília</t>
  </si>
  <si>
    <t>Professor ajudant llicenciat</t>
  </si>
  <si>
    <t>Esports d'adversari</t>
  </si>
  <si>
    <t>Sr. Manel Roso</t>
  </si>
  <si>
    <t>Sr. Artur Bel</t>
  </si>
  <si>
    <t>Fisiologia de l'Exercici II</t>
  </si>
  <si>
    <t>2n</t>
  </si>
  <si>
    <t xml:space="preserve">Fisiologia de l'exercici 2 </t>
  </si>
  <si>
    <t>Semestral</t>
  </si>
  <si>
    <t>Kinesiologia i biomecànica del moviment</t>
  </si>
  <si>
    <t>Sr. Joaquim Guasch</t>
  </si>
  <si>
    <t xml:space="preserve">Kinesiologia i biomecànica del moviment </t>
  </si>
  <si>
    <t>Principis didàctics de l'Activitat Física i l'Esport</t>
  </si>
  <si>
    <t xml:space="preserve">Principis didàctics de l'activitat física i l'esport </t>
  </si>
  <si>
    <t>Programació en els ensenyaments en el sistema educatiu</t>
  </si>
  <si>
    <t xml:space="preserve">Programació en els ensenyaments en el sistema educatiu </t>
  </si>
  <si>
    <t>Esports col·lectius</t>
  </si>
  <si>
    <t>Sr. Guillermo Camarero</t>
  </si>
  <si>
    <t>Professor col·laborador graduat</t>
  </si>
  <si>
    <t>Esports Col·lectius</t>
  </si>
  <si>
    <t xml:space="preserve">Esports Aquàtics </t>
  </si>
  <si>
    <t>Sr. Marc Madruga</t>
  </si>
  <si>
    <t xml:space="preserve">Teoria de l'Entrenament I </t>
  </si>
  <si>
    <t>Esports aquàtics</t>
  </si>
  <si>
    <t>Sr. Xavier Nadal</t>
  </si>
  <si>
    <t xml:space="preserve">Estadística i metodologia de la investigació aplicada a l'activitat física </t>
  </si>
  <si>
    <t>Teoria de l'entrenament I</t>
  </si>
  <si>
    <t xml:space="preserve">Legislació esportiva i direcció de sistemes i organitzacions </t>
  </si>
  <si>
    <t>Dr. Diego Chaverri</t>
  </si>
  <si>
    <t>Professor col·laborador doctor acreditat</t>
  </si>
  <si>
    <t>Activitat Física en la naturalesa</t>
  </si>
  <si>
    <t>Estadística i metodologia de la investigació aplicada a l'Activitat Física</t>
  </si>
  <si>
    <t>Ampliació dels esports</t>
  </si>
  <si>
    <t>Legislació esportiva i direcció de sistemes i organitzacions</t>
  </si>
  <si>
    <t>Sra. Meritxell Roigé</t>
  </si>
  <si>
    <t>Teoria de l'Entrenament II</t>
  </si>
  <si>
    <t>Sr. Ramon Cuadrat</t>
  </si>
  <si>
    <t>Prescripció de l'exercici física per a la salut</t>
  </si>
  <si>
    <t>3r</t>
  </si>
  <si>
    <t>Sr. Jordi Abella</t>
  </si>
  <si>
    <t>Primers auxilis</t>
  </si>
  <si>
    <t>Nutrició aplicada a l'activitat física i l'esport</t>
  </si>
  <si>
    <t>Bases econòmic-financeres i de contractació</t>
  </si>
  <si>
    <t>Teoria de l'entrenament II</t>
  </si>
  <si>
    <t>Instal·lacions esportives</t>
  </si>
  <si>
    <t>Nutrició aplicada a l'Activitat Física i l'Esport</t>
  </si>
  <si>
    <t>Activitat física i de l'esport per a persones amb alguna discapacitat</t>
  </si>
  <si>
    <t>Sr. Pau Antó</t>
  </si>
  <si>
    <t>Teoria de l'entrenament 3</t>
  </si>
  <si>
    <t>Activitat Física i Esport per a persones amb alguna discapacitat</t>
  </si>
  <si>
    <t>Sr. Marc Cumplí</t>
  </si>
  <si>
    <t>Mitjans i mètodes de recuperació</t>
  </si>
  <si>
    <t>Activitat Física a la natura</t>
  </si>
  <si>
    <t>Sr. Raül Arasa</t>
  </si>
  <si>
    <t>Recreació, oci i turisme</t>
  </si>
  <si>
    <t>Disseny, intervenció i avaluació en l'educació física i l'esport</t>
  </si>
  <si>
    <t>Prescripció de l'exercici físic per a la salut</t>
  </si>
  <si>
    <t>Noves tendències en l'entrenament esportiu</t>
  </si>
  <si>
    <t>Optativa</t>
  </si>
  <si>
    <t>Sr. Felip Carles</t>
  </si>
  <si>
    <t>Noves tendències en l’ensenyament de l’activitat física i l’esport</t>
  </si>
  <si>
    <t>Sr. Gerard Monguió</t>
  </si>
  <si>
    <t>Noves tendències en la gestió i recreació esportiva</t>
  </si>
  <si>
    <t>Sr. Isaac Lucas</t>
  </si>
  <si>
    <t>Noves tendències en l’activitat física i qualitat de vida</t>
  </si>
  <si>
    <t xml:space="preserve">Professor adjunt </t>
  </si>
  <si>
    <t>Pràctiques externes</t>
  </si>
  <si>
    <t>Dr. Pere Panisello</t>
  </si>
  <si>
    <t>Professor col·laborador doctor</t>
  </si>
  <si>
    <t>Treball de fi de grau</t>
  </si>
  <si>
    <t>Teoria de l'entrenament III</t>
  </si>
  <si>
    <t>4t</t>
  </si>
  <si>
    <t>Dra. Núria Gil</t>
  </si>
  <si>
    <t>Sr. Juan Antonio Fernández</t>
  </si>
  <si>
    <t>Disseny, intervenció i avaluació el l'Educació Física i l'Esport</t>
  </si>
  <si>
    <t>Noves tendències en l'entrenament esportiu (Rendiment-Readaptació a l'esforç)</t>
  </si>
  <si>
    <t>Noves tendències en l'ensenyament de l'Activitat Física i l'Esport (Educació)</t>
  </si>
  <si>
    <t>Sr. Jesús Martí</t>
  </si>
  <si>
    <t>Noves tendències en la gestió i la recreació esportiva (Gestió)</t>
  </si>
  <si>
    <t>Noves tendències en l'Activitat Física i la qualitat de vida (Iniciació al Kitesurf)</t>
  </si>
  <si>
    <t>Dra. Matilde Villarroya</t>
  </si>
  <si>
    <t>Dra. Núria Albacar</t>
  </si>
  <si>
    <t>Treball de Fi de Grau</t>
  </si>
  <si>
    <t>Pregunta 
(Molt en desacord 1…7 Molt en acord)</t>
  </si>
  <si>
    <t>En els plantejaments inicials de l'assignatura, especifica clarament els objectius, el programa i els criteris d'avaluació</t>
  </si>
  <si>
    <t>Les activitats docents s'ajusten als objectius, continguts, sistema d'avaluació i competències que preveia la guia docent.</t>
  </si>
  <si>
    <t>La metodologia d'ensenyament s'adequa als objectius de l'assignatura.</t>
  </si>
  <si>
    <t>Explica els continguts amb claredat.</t>
  </si>
  <si>
    <t>Resol satisfactòriament els dubtes o preguntes que se li plantegen</t>
  </si>
  <si>
    <t>Es preocupa per estimular l'interès de l'alumnat en l'assignatura.</t>
  </si>
  <si>
    <t>Manté un bon clima de relació personal i comunicació amb els estudiants.</t>
  </si>
  <si>
    <t>Compleix amb l'horari de classe i d'atenció personalitzada fora de l'aula.</t>
  </si>
  <si>
    <t>El volum de treball és coherent i proporcionat als crèdits de l'assignatura.</t>
  </si>
  <si>
    <t>Globalment considero que és un/a bon/a professor/a</t>
  </si>
  <si>
    <t>Pregunta</t>
  </si>
  <si>
    <t>SUPORT AL PROFESSORAT</t>
  </si>
  <si>
    <t>Activitat</t>
  </si>
  <si>
    <t>Hores</t>
  </si>
  <si>
    <t>Data inici</t>
  </si>
  <si>
    <t>Data final</t>
  </si>
  <si>
    <t>Nre. PDI assistens</t>
  </si>
  <si>
    <t>PROFI064</t>
  </si>
  <si>
    <t>Introducció al programa R</t>
  </si>
  <si>
    <t>PROFI092</t>
  </si>
  <si>
    <t>Taller d'Aprenentatge Servei</t>
  </si>
  <si>
    <t>PROFI052</t>
  </si>
  <si>
    <t>El gestor de referències bibliogràfiques Mendeley + Videoconferència CRAI Campus Terres de l’Ebre</t>
  </si>
  <si>
    <t xml:space="preserve">Curs </t>
  </si>
  <si>
    <t>Nom projecte</t>
  </si>
  <si>
    <t>Inici</t>
  </si>
  <si>
    <t>Fi</t>
  </si>
  <si>
    <t>Coordinador</t>
  </si>
  <si>
    <t>Participants</t>
  </si>
  <si>
    <t>Programa Aprenentatge Servei</t>
  </si>
  <si>
    <t>PDI</t>
  </si>
  <si>
    <t>Durada (dies)</t>
  </si>
  <si>
    <t>País de destí</t>
  </si>
  <si>
    <t>Institució de destí</t>
  </si>
  <si>
    <t>Regne Unit</t>
  </si>
  <si>
    <t>Annex 4. Taules per a la valoració de l’assoliment de  l’estàndard 4</t>
  </si>
  <si>
    <r>
      <t>% Professorat acreditat</t>
    </r>
    <r>
      <rPr>
        <sz val="10"/>
        <color theme="1"/>
        <rFont val="Calibri"/>
        <family val="2"/>
        <scheme val="minor"/>
      </rPr>
      <t> </t>
    </r>
  </si>
  <si>
    <r>
      <t xml:space="preserve"> </t>
    </r>
    <r>
      <rPr>
        <b/>
        <sz val="10"/>
        <color rgb="FFFFFFFF"/>
        <rFont val="Verdana"/>
        <family val="2"/>
      </rPr>
      <t>Titulació</t>
    </r>
  </si>
  <si>
    <t>Taula 18. Professorat per categoria i segons doctorat</t>
  </si>
  <si>
    <t>Taula 19. Hores de docència impartida per categoria i segons doctorat</t>
  </si>
  <si>
    <t>Taula 20. Professorat per categoria i segons doctorat</t>
  </si>
  <si>
    <r>
      <t>Taula 21. Relació estudiants per PDI</t>
    </r>
    <r>
      <rPr>
        <sz val="8"/>
        <color theme="1"/>
        <rFont val="Calibri"/>
        <family val="2"/>
        <scheme val="minor"/>
      </rPr>
      <t> </t>
    </r>
  </si>
  <si>
    <t>Taula 22.2. Satisfacció dels estudiants amb el professorat. Evolució</t>
  </si>
  <si>
    <t>Font: ICE URV</t>
  </si>
  <si>
    <r>
      <t>Taula 23.1. Dades generals PROFID</t>
    </r>
    <r>
      <rPr>
        <b/>
        <sz val="8"/>
        <color rgb="FF000000"/>
        <rFont val="Verdana"/>
        <family val="2"/>
      </rPr>
      <t> </t>
    </r>
  </si>
  <si>
    <t>Taula 23.2. Formació realitzada pel professorat del centre</t>
  </si>
  <si>
    <r>
      <rPr>
        <b/>
        <sz val="10"/>
        <rFont val="Verdana"/>
        <family val="2"/>
      </rPr>
      <t>Taula 24. Iniciatives</t>
    </r>
    <r>
      <rPr>
        <b/>
        <sz val="10"/>
        <color rgb="FF000000"/>
        <rFont val="Verdana"/>
        <family val="2"/>
      </rPr>
      <t xml:space="preserve"> d’innovació docent del professorat del centre</t>
    </r>
    <r>
      <rPr>
        <sz val="8"/>
        <color theme="1"/>
        <rFont val="Calibri"/>
        <family val="2"/>
        <scheme val="minor"/>
      </rPr>
      <t> </t>
    </r>
  </si>
  <si>
    <t>Pau Cecilia</t>
  </si>
  <si>
    <t>Reyes Beltrán Valls</t>
  </si>
  <si>
    <t>Febrer</t>
  </si>
  <si>
    <t>Maig</t>
  </si>
  <si>
    <t>University of Strathclyde</t>
  </si>
  <si>
    <t>Taula 25. Accions de mobilitat del PDI</t>
  </si>
  <si>
    <t>Nº estudiants tutoritzats</t>
  </si>
  <si>
    <t>Nº de tutors que té el centre i les titulacions</t>
  </si>
  <si>
    <t>Ràtio d'estudiants per tutor</t>
  </si>
  <si>
    <t>Centre/Titulació</t>
  </si>
  <si>
    <t>Estudiants que han emplenat fitxa de perfil</t>
  </si>
  <si>
    <t>Estudiants que han participant a les tutories</t>
  </si>
  <si>
    <t>Nº</t>
  </si>
  <si>
    <t>%</t>
  </si>
  <si>
    <t>Nº de tutors/es totals</t>
  </si>
  <si>
    <t>Nº fitxes seguiment</t>
  </si>
  <si>
    <t>Tipus de tutories</t>
  </si>
  <si>
    <t>Indiv.</t>
  </si>
  <si>
    <t>Grup</t>
  </si>
  <si>
    <t>Presencial</t>
  </si>
  <si>
    <t>Taller</t>
  </si>
  <si>
    <t>Assistents</t>
  </si>
  <si>
    <t>Satisfacció</t>
  </si>
  <si>
    <t>Instituto Politécnico de Santarém</t>
  </si>
  <si>
    <t>MOBILITAT DELS ESTUDIANTS</t>
  </si>
  <si>
    <t>Tipus de programa</t>
  </si>
  <si>
    <t>País</t>
  </si>
  <si>
    <t>Universitat / Empresa</t>
  </si>
  <si>
    <t>Erasmus</t>
  </si>
  <si>
    <t>Itàlia</t>
  </si>
  <si>
    <t>Università degli Studi di Foggia</t>
  </si>
  <si>
    <t>Università degli Studi di Palermo</t>
  </si>
  <si>
    <t>Portugal</t>
  </si>
  <si>
    <t>Font: URV en xifres. Mobilitat OUT</t>
  </si>
  <si>
    <t>Nombre espais</t>
  </si>
  <si>
    <t>Espais actius</t>
  </si>
  <si>
    <t>Professors actius</t>
  </si>
  <si>
    <t>Alumnes actius (%)</t>
  </si>
  <si>
    <t>(%)</t>
  </si>
  <si>
    <t>Àmbit</t>
  </si>
  <si>
    <t>Tutories acadèmiques</t>
  </si>
  <si>
    <t>Instal·lacions</t>
  </si>
  <si>
    <t>Estic satisfet/a amb l'ús de l'Entorn Virtual de Formació (Moodle) per part del professorat de l’assignatura</t>
  </si>
  <si>
    <t>La disponibilitat de la bibliografia recomanada a l’assignatura és suficient</t>
  </si>
  <si>
    <t>Les condicions d’aules, laboratoris i altres mitjans han permès un desenvolupament adequat de l’assignatura</t>
  </si>
  <si>
    <t>Les instal·lacions del campus han permès un desenvolupament adequat de l'assignatura</t>
  </si>
  <si>
    <t>Serveis de suport</t>
  </si>
  <si>
    <t>Quan has hagut de fer un tràmit administratiu, t’ ha estat fàcil saber-ne el procediment?</t>
  </si>
  <si>
    <t>Sí (87,09%)</t>
  </si>
  <si>
    <t>Has trobat fàcilment al web la informació que necessites sobre la titulació?</t>
  </si>
  <si>
    <t>Sí (92,86%)</t>
  </si>
  <si>
    <t xml:space="preserve">Taula 26.1. Nombre d’estudiants per tutor/a </t>
  </si>
  <si>
    <t xml:space="preserve">Taula 26.2. Participació dels estudiants a la tutoria de titulació </t>
  </si>
  <si>
    <t>Taula 26.3. Tutories realitzades i tipologia</t>
  </si>
  <si>
    <t>Taula 27. Nombre d’assistents als tallers d’orientació professional</t>
  </si>
  <si>
    <t>ORIENTACIÓ PROFESSIONAL</t>
  </si>
  <si>
    <t>La difusió de la tutoria (saber què és, en què consisteixi, saber qui és el meu tutor) ha estat correcta.</t>
  </si>
  <si>
    <t>El tutor ha propiciat un bon clima de relació personal i de comunicació.</t>
  </si>
  <si>
    <t>Estic satisfet amb la informació rebuda a la tutoria</t>
  </si>
  <si>
    <t>Estic satisfet amb la forma de resoldre les qüestions per part del meu tutor</t>
  </si>
  <si>
    <t>La tutoria m’ha estat útil</t>
  </si>
  <si>
    <t>Recomanaria a un company parlar amb el seu tutor si tingués algun dubte o problema relacionat amb la titulació.</t>
  </si>
  <si>
    <t>Dinàmica de grup per superar un procés de selecció ADECCO</t>
  </si>
  <si>
    <t>Tipus crèdit</t>
  </si>
  <si>
    <t>Durada</t>
  </si>
  <si>
    <t>Estudiants assignatura</t>
  </si>
  <si>
    <t>Tipus convocatòria</t>
  </si>
  <si>
    <t>Notes Estudiants</t>
  </si>
  <si>
    <t>APROVAT</t>
  </si>
  <si>
    <t>NO PRESENTAT</t>
  </si>
  <si>
    <t>NOTABLE</t>
  </si>
  <si>
    <t>SUSPENS</t>
  </si>
  <si>
    <t>EXCEL·LENT</t>
  </si>
  <si>
    <t>MATRÍCULA D'HONOR</t>
  </si>
  <si>
    <t>Anatomia aplicada a l'activitat física i l'esport</t>
  </si>
  <si>
    <t>1ª i 2ª convocatòria</t>
  </si>
  <si>
    <t>Aprenentatge i desenvolupament motor</t>
  </si>
  <si>
    <t>Esports d’adversari:</t>
  </si>
  <si>
    <t>Esports individuals: Atletisme</t>
  </si>
  <si>
    <t>Fisiologia de l'exercici I</t>
  </si>
  <si>
    <t>Història i fonaments socioculturals de l’activitat física i l’esport</t>
  </si>
  <si>
    <t>Jocs i habilitats motrius</t>
  </si>
  <si>
    <t>Psicologia aplicada a l'activitat física i l'esport</t>
  </si>
  <si>
    <t>1ª convocatòria</t>
  </si>
  <si>
    <t>TOTAL GRAU</t>
  </si>
  <si>
    <t>Total 1r Curs</t>
  </si>
  <si>
    <t>Taxa d’èxit</t>
  </si>
  <si>
    <t>Taxa de rendiment</t>
  </si>
  <si>
    <t>2016-18</t>
  </si>
  <si>
    <t xml:space="preserve">      Grau en CAFiE</t>
  </si>
  <si>
    <t>Taxa de rendiment acadèmic</t>
  </si>
  <si>
    <t>Taxa de rendiment acadèmic a 1r curs</t>
  </si>
  <si>
    <t>Taxa d’abandonament</t>
  </si>
  <si>
    <t>Taxa d'abandonament a 1r</t>
  </si>
  <si>
    <t>Taxa d'èxit</t>
  </si>
  <si>
    <t>Taxa de graduació</t>
  </si>
  <si>
    <t>Taxa d’eficiència</t>
  </si>
  <si>
    <t>Durada mitjana dels estudis</t>
  </si>
  <si>
    <t>4 anys</t>
  </si>
  <si>
    <t>4,24 anys</t>
  </si>
  <si>
    <t>4,31 anys</t>
  </si>
  <si>
    <t>Centre</t>
  </si>
  <si>
    <t>Número d’estudiants</t>
  </si>
  <si>
    <t>Tipologia ( CURRICULARS)</t>
  </si>
  <si>
    <t>MIC Football</t>
  </si>
  <si>
    <t>Curriculars</t>
  </si>
  <si>
    <t>JesúsSport</t>
  </si>
  <si>
    <t xml:space="preserve">FCBarcelona - Secció futbol sala </t>
  </si>
  <si>
    <t>Running Solutions</t>
  </si>
  <si>
    <t>Fisioteràpia Tot cos</t>
  </si>
  <si>
    <t>Amposta Salut -ReQ</t>
  </si>
  <si>
    <t>IES Tecnificació Amposta</t>
  </si>
  <si>
    <t>INS JAUME I (SALOU)</t>
  </si>
  <si>
    <t xml:space="preserve">Col•legi Sant Josep Reus </t>
  </si>
  <si>
    <t>Piscina Municipal d'Amposta</t>
  </si>
  <si>
    <t>Centre DIR TUSET (Barcelona)</t>
  </si>
  <si>
    <t>IES DELTEBRE</t>
  </si>
  <si>
    <t>C.D.Oberena / Fed. Nav. Patinatge</t>
  </si>
  <si>
    <t>Patronat d'esports a Tarragona</t>
  </si>
  <si>
    <t>Col·legi Sagrada Família Tortosa</t>
  </si>
  <si>
    <t>Mètodes docents</t>
  </si>
  <si>
    <t>Sistema d’avaluació</t>
  </si>
  <si>
    <t>El que es fa a l’assignatura m’ajuda a aprendre.</t>
  </si>
  <si>
    <t>Com m’avaluen a l’assignatura m’ajuda a aprendre</t>
  </si>
  <si>
    <t>global</t>
  </si>
  <si>
    <t>Global titulació</t>
  </si>
  <si>
    <t>Càrrega de treball</t>
  </si>
  <si>
    <t>Professorat (atenció personalitzada)</t>
  </si>
  <si>
    <t>Resolt satisfactòriament els dubtes o preguntes que se li plantegen.</t>
  </si>
  <si>
    <t>Noves tendències en la gestió i recreació esportiva II (Iniciació al Kite Surf)</t>
  </si>
  <si>
    <t>Annex 6. Taules per a la valoració de l’assoliment de l’estàndard 6</t>
  </si>
  <si>
    <t>Taula 28.2. Número d’estudiants de mobilitat IN</t>
  </si>
  <si>
    <t>Taula 28.1. Número d’estudiants de mobilitat OUT</t>
  </si>
  <si>
    <t>Taula 29. Dades ús de Moodle</t>
  </si>
  <si>
    <r>
      <t>Taula 30. Satisfacció dels estudiants amb els sistemes de suport a l’aprenentatge</t>
    </r>
    <r>
      <rPr>
        <sz val="8"/>
        <rFont val="Calibri"/>
        <family val="2"/>
      </rPr>
      <t> </t>
    </r>
  </si>
  <si>
    <t>Taula 31. Relació d’alumnes de Pràctiques Externes</t>
  </si>
  <si>
    <t>Pregunta  (Molt en desacord 1…7 Molt en acord)</t>
  </si>
  <si>
    <t xml:space="preserve">Mitjana pregunta </t>
  </si>
  <si>
    <t>1.El procés d’assignació de les PE és adequat.</t>
  </si>
  <si>
    <t>2.Al començar les pràctiques tinc la informació adient per saber que faré.</t>
  </si>
  <si>
    <t>3.Al començar les pràctiques tinc la informació adient per saber com m’avaluaran.</t>
  </si>
  <si>
    <t xml:space="preserve">4.El volum de treball d’aquesta assignatura és l’adequat.  </t>
  </si>
  <si>
    <t xml:space="preserve">5.El seguiment de les pràctiques per part del tutor professional és adequat. </t>
  </si>
  <si>
    <t>6.Valora de l’1 al 7 la teva estada al lloc on has fet les pràctiques.</t>
  </si>
  <si>
    <t>7.El seguiment de les pràctiques per part del tutor acadèmic és adequat.</t>
  </si>
  <si>
    <t>8.La manera com m’avaluen les PE és adequada.</t>
  </si>
  <si>
    <t>9.Les PE m’han ofert l’oportunitat de tenir un contacte amb el món laboral.</t>
  </si>
  <si>
    <t xml:space="preserve">10.Les PE m’han permès aplicar els coneixements i habilitats adquirits durant la titulació. </t>
  </si>
  <si>
    <t>11.Les pràctiques externes faciliten la inserció laboral.</t>
  </si>
  <si>
    <t xml:space="preserve">12.Valora de l’1 al 7 la satisfacció amb el desenvolupament de l’assignatura. </t>
  </si>
  <si>
    <t>1.El procés d’assignació del TFG és adequat</t>
  </si>
  <si>
    <t>2.La informació sobre l’assignatura és clara i entenedora (objectius, planificació i criteris d’avaluació).</t>
  </si>
  <si>
    <t>3.El volum de treball d’aquesta assignatura és l’adequat.</t>
  </si>
  <si>
    <t xml:space="preserve">4.El seguiment per part del tutor ha estat útil per fer el TFG. </t>
  </si>
  <si>
    <t>5.La manera com m’avaluen el TFG es adequada.</t>
  </si>
  <si>
    <t>6.El TFG m’ofereix oportunitats de participar en activitats de recerca i/o professionals.</t>
  </si>
  <si>
    <t>7.El TFG m’ha permès valorar el meu grau d’assoliment de les competències de la titulació.</t>
  </si>
  <si>
    <t xml:space="preserve">8.El TFG m’ha estat útil per consolidar competències de la titulació. </t>
  </si>
  <si>
    <t>9.Valora de l’1 al 7 la satisfacció amb el desenvolupament de l’assignatura.</t>
  </si>
  <si>
    <t>Satisfacció global</t>
  </si>
  <si>
    <t>Taxa de graduació t+1</t>
  </si>
  <si>
    <t>Taula 32. Resultats de l’enquesta de l'assignatura Pràctiques Externes.</t>
  </si>
  <si>
    <t>Taula 33. Resultats de l’enquesta de l'assignatura Treball Fi de Grau.</t>
  </si>
  <si>
    <t>Taula 34. Satisfacció dels estudiants amb les assignatures. Curs 2017-18</t>
  </si>
  <si>
    <t>Taula 35. Satisfacció dels estudiants amb l’actuació docent. Curs 2017-18</t>
  </si>
  <si>
    <t>Metodologia Docent</t>
  </si>
  <si>
    <t>Sistema d'avaluació</t>
  </si>
  <si>
    <t>Tipus Activitats (hores)</t>
  </si>
  <si>
    <t>Codi Assignatura</t>
  </si>
  <si>
    <t>credits</t>
  </si>
  <si>
    <t>curs</t>
  </si>
  <si>
    <t>MD1</t>
  </si>
  <si>
    <t>MD2</t>
  </si>
  <si>
    <t>MD3</t>
  </si>
  <si>
    <t>MD4</t>
  </si>
  <si>
    <t>MD5</t>
  </si>
  <si>
    <t>MD6</t>
  </si>
  <si>
    <t>MD7</t>
  </si>
  <si>
    <t>MD8</t>
  </si>
  <si>
    <t>MD9</t>
  </si>
  <si>
    <t>MD10</t>
  </si>
  <si>
    <t>MD11</t>
  </si>
  <si>
    <t>MD12</t>
  </si>
  <si>
    <t>MD13</t>
  </si>
  <si>
    <t>MD14</t>
  </si>
  <si>
    <t>MD15</t>
  </si>
  <si>
    <t>MD16</t>
  </si>
  <si>
    <t>MD17</t>
  </si>
  <si>
    <t>SA1</t>
  </si>
  <si>
    <t>SA2</t>
  </si>
  <si>
    <t>SA3</t>
  </si>
  <si>
    <t>SA4</t>
  </si>
  <si>
    <t>SA5</t>
  </si>
  <si>
    <t>SA6</t>
  </si>
  <si>
    <t>SA7</t>
  </si>
  <si>
    <t>SA8</t>
  </si>
  <si>
    <t>SA9</t>
  </si>
  <si>
    <t>SA10</t>
  </si>
  <si>
    <t xml:space="preserve">Mida de grups </t>
  </si>
  <si>
    <t>Nº total d'estudiants matriculats a l'assignatura</t>
  </si>
  <si>
    <t>TA1</t>
  </si>
  <si>
    <t>TA2</t>
  </si>
  <si>
    <t>TA3</t>
  </si>
  <si>
    <t>TA4</t>
  </si>
  <si>
    <t>TA5</t>
  </si>
  <si>
    <t>TA6</t>
  </si>
  <si>
    <t>TA7</t>
  </si>
  <si>
    <t>TA8</t>
  </si>
  <si>
    <t>TA9</t>
  </si>
  <si>
    <t>TA10</t>
  </si>
  <si>
    <t>TA11</t>
  </si>
  <si>
    <t>Amb professor</t>
  </si>
  <si>
    <t>Sense professor (Treball autònom)</t>
  </si>
  <si>
    <t>Hores Totals</t>
  </si>
  <si>
    <t>37214001</t>
  </si>
  <si>
    <t>Primer</t>
  </si>
  <si>
    <t>Mitjà</t>
  </si>
  <si>
    <t>37214006</t>
  </si>
  <si>
    <t>37214102</t>
  </si>
  <si>
    <t>37214106</t>
  </si>
  <si>
    <t>Judo</t>
  </si>
  <si>
    <t>Tennis</t>
  </si>
  <si>
    <t>37214104</t>
  </si>
  <si>
    <t>Petit</t>
  </si>
  <si>
    <t>37214002</t>
  </si>
  <si>
    <t>37214010</t>
  </si>
  <si>
    <t>37214101</t>
  </si>
  <si>
    <t>37214005</t>
  </si>
  <si>
    <t>Segon</t>
  </si>
  <si>
    <t>Futbol</t>
  </si>
  <si>
    <t>Handbol</t>
  </si>
  <si>
    <t>Tercer</t>
  </si>
  <si>
    <t>Futbol II</t>
  </si>
  <si>
    <t>Noves tendències</t>
  </si>
  <si>
    <t>Teoria de l'Entrenament III</t>
  </si>
  <si>
    <t>Quart</t>
  </si>
  <si>
    <t>Noves tendències en l'ensenyament de l'activitat física i l'esport</t>
  </si>
  <si>
    <t>Noves tendències en l'activitat física i qualitat de vida</t>
  </si>
  <si>
    <t>CODI</t>
  </si>
  <si>
    <t xml:space="preserve">Metodologies Docents </t>
  </si>
  <si>
    <t>Atenció personalitzada</t>
  </si>
  <si>
    <t>Debats</t>
  </si>
  <si>
    <t>Disseny i elaboració del treball fi de grau</t>
  </si>
  <si>
    <t>Estada / execució de les pràctiques</t>
  </si>
  <si>
    <t xml:space="preserve">Estudis previs i revisió bibliogràfica </t>
  </si>
  <si>
    <t>Mecanismes de coordinació i seguiment.</t>
  </si>
  <si>
    <t>Pràctiques a través de TIC</t>
  </si>
  <si>
    <t>Pràctiques de camp/sortides</t>
  </si>
  <si>
    <t xml:space="preserve">Presentacions/exposicions </t>
  </si>
  <si>
    <t>Resolució de problemes, exercicis</t>
  </si>
  <si>
    <t>Selecció de la temàtica del Treball fi de grau</t>
  </si>
  <si>
    <t>Seminaris</t>
  </si>
  <si>
    <t xml:space="preserve">Sessió magistral </t>
  </si>
  <si>
    <t xml:space="preserve">Supòsits pràctics/estudi de casos a l'aula ordinària </t>
  </si>
  <si>
    <t xml:space="preserve">Treballs </t>
  </si>
  <si>
    <t xml:space="preserve">Sistema d'avaluació </t>
  </si>
  <si>
    <t xml:space="preserve">Informe tutor extern de pràctiques </t>
  </si>
  <si>
    <t xml:space="preserve">Informe tutor intern de pràctiques </t>
  </si>
  <si>
    <t xml:space="preserve">Pràctiques a través de TIC </t>
  </si>
  <si>
    <t>Presentació i defensa del treball fi de grau</t>
  </si>
  <si>
    <t xml:space="preserve">Proves mixtes (de desenvolupament, curtes i / o test) </t>
  </si>
  <si>
    <t xml:space="preserve">Proves objectives de tipus test </t>
  </si>
  <si>
    <t xml:space="preserve">proves Orals </t>
  </si>
  <si>
    <t xml:space="preserve">proves pràctiques </t>
  </si>
  <si>
    <t xml:space="preserve">Treball de Fi de Grau </t>
  </si>
  <si>
    <t xml:space="preserve">treballs </t>
  </si>
  <si>
    <t>Tipus d'Activitats</t>
  </si>
  <si>
    <t>Activitats Introductòries</t>
  </si>
  <si>
    <t>Elaboració UD</t>
  </si>
  <si>
    <t>Intervenció Educativa</t>
  </si>
  <si>
    <t>Laboratoris</t>
  </si>
  <si>
    <t>Lectura, reflexions i debat</t>
  </si>
  <si>
    <t>Prova d'Avaluació (Pràctica)</t>
  </si>
  <si>
    <t>Prova d'Avaluació (Teòrica)</t>
  </si>
  <si>
    <t>Recursos en línia (webquest)</t>
  </si>
  <si>
    <t>Resolució de casos (en grup)</t>
  </si>
  <si>
    <t xml:space="preserve">Seminaris </t>
  </si>
  <si>
    <t>Sessions Magistrals</t>
  </si>
  <si>
    <t>Taula 37. Rendiment acadèmic per assignatura</t>
  </si>
  <si>
    <t>Taula 38. Taxa d’èxit (crèdits superats/crèdits presentats) i Taxa de rendiment (crèdits superats/crèdits matriculats).</t>
  </si>
  <si>
    <t xml:space="preserve">Taula 39. Indicadors de resultats acadèmics </t>
  </si>
  <si>
    <t>Data informe: 24/01/2019</t>
  </si>
  <si>
    <t>Taula 22.1. Satisfacció dels estudiants amb el professorat. Curs 2017-18</t>
  </si>
  <si>
    <t>Font: OOU URV</t>
  </si>
  <si>
    <t>Annex 5. Taules per a la valoració de l’assoliment de  l’estàndard 5</t>
  </si>
  <si>
    <t>Taula 36. Ús de les metodologies i sistema d’avaluació (*) per a cada assignatura, amb la mida del grup, distribució dels temps de treball de l’estudiant, amb presència del professor i treball autònom. Marcat amb blau aquelles que s’utilitzen per l’avaluació de l’assignatura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</si>
</sst>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0.0%"/>
    <numFmt numFmtId="165" formatCode="0.0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indexed="8"/>
      <name val="Verdana"/>
      <family val="2"/>
    </font>
    <font>
      <b/>
      <sz val="14"/>
      <color indexed="8"/>
      <name val="Arial"/>
      <family val="2"/>
    </font>
    <font>
      <b/>
      <sz val="10"/>
      <color indexed="8"/>
      <name val="Verdana"/>
      <family val="2"/>
    </font>
    <font>
      <b/>
      <sz val="10"/>
      <color rgb="FFFFFFFF"/>
      <name val="Verdana"/>
      <family val="2"/>
    </font>
    <font>
      <sz val="10"/>
      <color indexed="8"/>
      <name val="Verdana"/>
      <family val="2"/>
    </font>
    <font>
      <sz val="10"/>
      <color rgb="FF000000"/>
      <name val="Verdana"/>
      <family val="2"/>
    </font>
    <font>
      <sz val="8"/>
      <color indexed="8"/>
      <name val="Verdana"/>
      <family val="2"/>
    </font>
    <font>
      <sz val="10"/>
      <name val="Verdana"/>
      <family val="2"/>
    </font>
    <font>
      <b/>
      <sz val="10"/>
      <color rgb="FF000000"/>
      <name val="Verdana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8"/>
      <color rgb="FFFFFFFF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1"/>
      <color indexed="8"/>
      <name val="Calibri"/>
      <family val="2"/>
    </font>
    <font>
      <sz val="8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Verdana"/>
      <family val="2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2"/>
      <color theme="1"/>
      <name val="Verdana"/>
      <family val="2"/>
    </font>
    <font>
      <sz val="8"/>
      <name val="Verdana"/>
      <family val="2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sz val="8"/>
      <color theme="1"/>
      <name val="Calibri"/>
      <family val="2"/>
      <scheme val="minor"/>
    </font>
    <font>
      <b/>
      <sz val="7"/>
      <color rgb="FF000000"/>
      <name val="Verdana"/>
      <family val="2"/>
    </font>
    <font>
      <i/>
      <sz val="7"/>
      <color rgb="FF000000"/>
      <name val="Verdana"/>
      <family val="2"/>
    </font>
    <font>
      <i/>
      <sz val="8"/>
      <color rgb="FFA6A6A6"/>
      <name val="Verdana"/>
      <family val="2"/>
    </font>
    <font>
      <sz val="10.5"/>
      <color theme="1"/>
      <name val="Verdana"/>
      <family val="2"/>
    </font>
    <font>
      <sz val="11"/>
      <color theme="1"/>
      <name val="Verdana"/>
      <family val="2"/>
    </font>
    <font>
      <sz val="8"/>
      <color rgb="FFFF0000"/>
      <name val="Verdana"/>
      <family val="2"/>
    </font>
    <font>
      <b/>
      <sz val="8"/>
      <color theme="1"/>
      <name val="Verdana"/>
      <family val="2"/>
    </font>
    <font>
      <sz val="11"/>
      <name val="Calibri"/>
      <family val="2"/>
    </font>
    <font>
      <b/>
      <sz val="8"/>
      <color theme="0"/>
      <name val="Verdana"/>
      <family val="2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8"/>
      <color rgb="FF000000"/>
      <name val="Tahoma"/>
      <family val="2"/>
    </font>
    <font>
      <sz val="8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  <scheme val="minor"/>
    </font>
    <font>
      <i/>
      <sz val="10"/>
      <color rgb="FFFFFFFF"/>
      <name val="Verdana"/>
      <family val="2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4"/>
      <color indexed="8"/>
      <name val="Calibri"/>
      <family val="2"/>
    </font>
    <font>
      <b/>
      <sz val="12"/>
      <color indexed="8"/>
      <name val="Verdana"/>
      <family val="2"/>
    </font>
    <font>
      <sz val="10"/>
      <color rgb="FF000000"/>
      <name val="Tahoma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4363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indexed="0"/>
      </patternFill>
    </fill>
    <fill>
      <patternFill patternType="solid">
        <fgColor theme="5" tint="0.59999389629810485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2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5" fillId="0" borderId="0"/>
    <xf numFmtId="0" fontId="5" fillId="0" borderId="0"/>
  </cellStyleXfs>
  <cellXfs count="773">
    <xf numFmtId="0" fontId="0" fillId="0" borderId="0" xfId="0"/>
    <xf numFmtId="0" fontId="6" fillId="0" borderId="0" xfId="4" applyFont="1"/>
    <xf numFmtId="0" fontId="5" fillId="0" borderId="0" xfId="4"/>
    <xf numFmtId="0" fontId="7" fillId="0" borderId="0" xfId="4" applyFont="1"/>
    <xf numFmtId="0" fontId="8" fillId="0" borderId="0" xfId="4" applyFont="1" applyBorder="1" applyAlignment="1">
      <alignment vertical="center"/>
    </xf>
    <xf numFmtId="0" fontId="9" fillId="3" borderId="6" xfId="4" applyFont="1" applyFill="1" applyBorder="1" applyAlignment="1">
      <alignment horizontal="center" vertical="center" wrapText="1"/>
    </xf>
    <xf numFmtId="0" fontId="9" fillId="3" borderId="7" xfId="4" applyFont="1" applyFill="1" applyBorder="1" applyAlignment="1">
      <alignment horizontal="center" vertical="center" wrapText="1"/>
    </xf>
    <xf numFmtId="0" fontId="10" fillId="5" borderId="5" xfId="4" applyFont="1" applyFill="1" applyBorder="1" applyAlignment="1">
      <alignment horizontal="left" vertical="center" wrapText="1"/>
    </xf>
    <xf numFmtId="0" fontId="11" fillId="5" borderId="6" xfId="4" applyFont="1" applyFill="1" applyBorder="1" applyAlignment="1">
      <alignment horizontal="center" vertical="center" wrapText="1"/>
    </xf>
    <xf numFmtId="0" fontId="11" fillId="5" borderId="7" xfId="4" applyFont="1" applyFill="1" applyBorder="1" applyAlignment="1">
      <alignment horizontal="center" vertical="center" wrapText="1"/>
    </xf>
    <xf numFmtId="0" fontId="9" fillId="6" borderId="10" xfId="4" applyFont="1" applyFill="1" applyBorder="1" applyAlignment="1">
      <alignment horizontal="center" vertical="center" wrapText="1"/>
    </xf>
    <xf numFmtId="0" fontId="9" fillId="6" borderId="11" xfId="4" applyFont="1" applyFill="1" applyBorder="1" applyAlignment="1">
      <alignment horizontal="center" vertical="center" wrapText="1"/>
    </xf>
    <xf numFmtId="0" fontId="9" fillId="6" borderId="12" xfId="4" applyFont="1" applyFill="1" applyBorder="1" applyAlignment="1">
      <alignment horizontal="center" vertical="center" wrapText="1"/>
    </xf>
    <xf numFmtId="0" fontId="12" fillId="0" borderId="0" xfId="4" applyFont="1"/>
    <xf numFmtId="0" fontId="10" fillId="5" borderId="13" xfId="4" applyFont="1" applyFill="1" applyBorder="1" applyAlignment="1">
      <alignment vertical="center" wrapText="1"/>
    </xf>
    <xf numFmtId="0" fontId="11" fillId="5" borderId="14" xfId="4" applyFont="1" applyFill="1" applyBorder="1" applyAlignment="1">
      <alignment horizontal="center" vertical="center" wrapText="1"/>
    </xf>
    <xf numFmtId="0" fontId="11" fillId="5" borderId="15" xfId="4" applyFont="1" applyFill="1" applyBorder="1" applyAlignment="1">
      <alignment horizontal="center" vertical="center" wrapText="1"/>
    </xf>
    <xf numFmtId="0" fontId="10" fillId="5" borderId="5" xfId="4" applyFont="1" applyFill="1" applyBorder="1" applyAlignment="1">
      <alignment vertical="center" wrapText="1"/>
    </xf>
    <xf numFmtId="0" fontId="9" fillId="6" borderId="10" xfId="4" applyFont="1" applyFill="1" applyBorder="1" applyAlignment="1">
      <alignment horizontal="justify" vertical="center" wrapText="1"/>
    </xf>
    <xf numFmtId="0" fontId="9" fillId="3" borderId="16" xfId="4" applyFont="1" applyFill="1" applyBorder="1" applyAlignment="1">
      <alignment horizontal="center" vertical="center" wrapText="1"/>
    </xf>
    <xf numFmtId="0" fontId="9" fillId="3" borderId="17" xfId="4" applyFont="1" applyFill="1" applyBorder="1" applyAlignment="1">
      <alignment horizontal="center" vertical="center" wrapText="1"/>
    </xf>
    <xf numFmtId="0" fontId="9" fillId="6" borderId="18" xfId="4" applyFont="1" applyFill="1" applyBorder="1" applyAlignment="1">
      <alignment horizontal="center" vertical="center" wrapText="1"/>
    </xf>
    <xf numFmtId="0" fontId="9" fillId="6" borderId="19" xfId="4" applyFont="1" applyFill="1" applyBorder="1" applyAlignment="1">
      <alignment horizontal="center" vertical="center" wrapText="1"/>
    </xf>
    <xf numFmtId="0" fontId="13" fillId="5" borderId="6" xfId="4" applyFont="1" applyFill="1" applyBorder="1" applyAlignment="1">
      <alignment horizontal="center" vertical="center" wrapText="1"/>
    </xf>
    <xf numFmtId="0" fontId="13" fillId="0" borderId="7" xfId="4" applyFont="1" applyFill="1" applyBorder="1" applyAlignment="1">
      <alignment horizontal="center" vertical="center" wrapText="1"/>
    </xf>
    <xf numFmtId="0" fontId="9" fillId="6" borderId="2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left" vertical="center"/>
    </xf>
    <xf numFmtId="0" fontId="5" fillId="0" borderId="0" xfId="4" applyAlignment="1">
      <alignment horizontal="left"/>
    </xf>
    <xf numFmtId="0" fontId="10" fillId="5" borderId="13" xfId="4" applyFont="1" applyFill="1" applyBorder="1" applyAlignment="1">
      <alignment horizontal="left" vertical="center" wrapText="1"/>
    </xf>
    <xf numFmtId="0" fontId="14" fillId="4" borderId="24" xfId="4" applyFont="1" applyFill="1" applyBorder="1" applyAlignment="1">
      <alignment horizontal="center" vertical="center"/>
    </xf>
    <xf numFmtId="0" fontId="11" fillId="4" borderId="25" xfId="4" applyFont="1" applyFill="1" applyBorder="1" applyAlignment="1">
      <alignment horizontal="center" vertical="center"/>
    </xf>
    <xf numFmtId="0" fontId="10" fillId="0" borderId="0" xfId="4" applyFont="1"/>
    <xf numFmtId="0" fontId="10" fillId="7" borderId="25" xfId="4" applyFont="1" applyFill="1" applyBorder="1" applyAlignment="1">
      <alignment horizontal="center" vertical="center"/>
    </xf>
    <xf numFmtId="0" fontId="14" fillId="8" borderId="6" xfId="4" applyFont="1" applyFill="1" applyBorder="1" applyAlignment="1">
      <alignment horizontal="center" vertical="center"/>
    </xf>
    <xf numFmtId="0" fontId="10" fillId="8" borderId="7" xfId="4" applyFont="1" applyFill="1" applyBorder="1" applyAlignment="1">
      <alignment horizontal="center" vertical="center"/>
    </xf>
    <xf numFmtId="0" fontId="14" fillId="4" borderId="6" xfId="4" applyFont="1" applyFill="1" applyBorder="1" applyAlignment="1">
      <alignment horizontal="center" vertical="center"/>
    </xf>
    <xf numFmtId="0" fontId="11" fillId="4" borderId="7" xfId="4" applyFont="1" applyFill="1" applyBorder="1" applyAlignment="1">
      <alignment horizontal="center" vertical="center"/>
    </xf>
    <xf numFmtId="0" fontId="10" fillId="7" borderId="7" xfId="4" applyFont="1" applyFill="1" applyBorder="1" applyAlignment="1">
      <alignment horizontal="center" vertical="center"/>
    </xf>
    <xf numFmtId="0" fontId="14" fillId="8" borderId="11" xfId="4" applyFont="1" applyFill="1" applyBorder="1" applyAlignment="1">
      <alignment horizontal="center" vertical="center"/>
    </xf>
    <xf numFmtId="0" fontId="10" fillId="8" borderId="12" xfId="4" applyFont="1" applyFill="1" applyBorder="1" applyAlignment="1">
      <alignment horizontal="center" vertical="center"/>
    </xf>
    <xf numFmtId="0" fontId="5" fillId="0" borderId="0" xfId="4" applyFill="1" applyBorder="1"/>
    <xf numFmtId="0" fontId="16" fillId="0" borderId="0" xfId="4" applyFont="1" applyFill="1" applyBorder="1" applyAlignment="1">
      <alignment horizontal="center" vertical="center"/>
    </xf>
    <xf numFmtId="0" fontId="5" fillId="0" borderId="0" xfId="4" applyFill="1" applyBorder="1" applyAlignment="1">
      <alignment vertical="center"/>
    </xf>
    <xf numFmtId="0" fontId="10" fillId="5" borderId="5" xfId="4" applyFont="1" applyFill="1" applyBorder="1" applyAlignment="1">
      <alignment horizontal="center" vertical="center" wrapText="1"/>
    </xf>
    <xf numFmtId="0" fontId="10" fillId="0" borderId="14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0" fillId="5" borderId="13" xfId="4" applyFont="1" applyFill="1" applyBorder="1" applyAlignment="1">
      <alignment horizontal="center" vertical="center" wrapText="1"/>
    </xf>
    <xf numFmtId="0" fontId="8" fillId="7" borderId="24" xfId="4" applyFont="1" applyFill="1" applyBorder="1" applyAlignment="1">
      <alignment horizontal="center" vertical="center"/>
    </xf>
    <xf numFmtId="0" fontId="10" fillId="9" borderId="25" xfId="4" applyFont="1" applyFill="1" applyBorder="1" applyAlignment="1">
      <alignment horizontal="center" vertical="center"/>
    </xf>
    <xf numFmtId="0" fontId="8" fillId="7" borderId="6" xfId="4" applyFont="1" applyFill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9" borderId="7" xfId="4" applyFont="1" applyFill="1" applyBorder="1" applyAlignment="1">
      <alignment horizontal="center" vertical="center"/>
    </xf>
    <xf numFmtId="0" fontId="8" fillId="7" borderId="11" xfId="4" applyFont="1" applyFill="1" applyBorder="1" applyAlignment="1">
      <alignment horizontal="center" vertical="center"/>
    </xf>
    <xf numFmtId="0" fontId="10" fillId="0" borderId="12" xfId="4" applyFont="1" applyBorder="1" applyAlignment="1">
      <alignment horizontal="center" vertical="center"/>
    </xf>
    <xf numFmtId="0" fontId="8" fillId="0" borderId="0" xfId="4" applyFont="1"/>
    <xf numFmtId="0" fontId="14" fillId="0" borderId="0" xfId="4" applyFont="1" applyAlignment="1">
      <alignment vertical="center"/>
    </xf>
    <xf numFmtId="0" fontId="19" fillId="0" borderId="0" xfId="4" applyFont="1" applyBorder="1" applyAlignment="1">
      <alignment vertical="center"/>
    </xf>
    <xf numFmtId="10" fontId="5" fillId="0" borderId="0" xfId="4" applyNumberFormat="1"/>
    <xf numFmtId="0" fontId="12" fillId="0" borderId="0" xfId="4" applyFont="1" applyAlignment="1">
      <alignment horizontal="justify" vertical="center"/>
    </xf>
    <xf numFmtId="2" fontId="5" fillId="0" borderId="0" xfId="4" applyNumberFormat="1"/>
    <xf numFmtId="0" fontId="8" fillId="0" borderId="0" xfId="4" applyFont="1" applyAlignment="1">
      <alignment vertical="center"/>
    </xf>
    <xf numFmtId="0" fontId="19" fillId="0" borderId="0" xfId="4" applyFont="1" applyBorder="1" applyAlignment="1">
      <alignment horizontal="center" vertical="center"/>
    </xf>
    <xf numFmtId="0" fontId="15" fillId="0" borderId="0" xfId="4" applyFont="1" applyFill="1" applyBorder="1"/>
    <xf numFmtId="0" fontId="5" fillId="0" borderId="0" xfId="4" applyFill="1" applyBorder="1" applyAlignment="1"/>
    <xf numFmtId="0" fontId="5" fillId="0" borderId="0" xfId="4" applyAlignment="1"/>
    <xf numFmtId="0" fontId="15" fillId="0" borderId="0" xfId="4" applyFont="1" applyFill="1" applyBorder="1" applyAlignment="1">
      <alignment horizontal="center"/>
    </xf>
    <xf numFmtId="0" fontId="21" fillId="0" borderId="0" xfId="4" applyFont="1" applyFill="1" applyBorder="1" applyAlignment="1">
      <alignment horizontal="left" wrapText="1"/>
    </xf>
    <xf numFmtId="14" fontId="21" fillId="0" borderId="0" xfId="4" applyNumberFormat="1" applyFont="1" applyFill="1" applyBorder="1" applyAlignment="1">
      <alignment horizontal="left" wrapText="1"/>
    </xf>
    <xf numFmtId="0" fontId="5" fillId="0" borderId="0" xfId="4" applyFill="1" applyBorder="1" applyAlignment="1">
      <alignment horizontal="center"/>
    </xf>
    <xf numFmtId="0" fontId="5" fillId="0" borderId="0" xfId="4" applyNumberFormat="1"/>
    <xf numFmtId="0" fontId="5" fillId="0" borderId="0" xfId="4" applyAlignment="1">
      <alignment horizontal="left" indent="1"/>
    </xf>
    <xf numFmtId="0" fontId="14" fillId="0" borderId="0" xfId="4" applyFont="1" applyAlignment="1">
      <alignment horizontal="left" vertical="center"/>
    </xf>
    <xf numFmtId="9" fontId="0" fillId="0" borderId="0" xfId="5" applyFont="1"/>
    <xf numFmtId="0" fontId="5" fillId="0" borderId="0" xfId="4" applyFill="1"/>
    <xf numFmtId="0" fontId="14" fillId="0" borderId="0" xfId="4" applyFont="1"/>
    <xf numFmtId="0" fontId="11" fillId="0" borderId="6" xfId="4" applyFont="1" applyBorder="1" applyAlignment="1">
      <alignment vertical="center"/>
    </xf>
    <xf numFmtId="0" fontId="11" fillId="0" borderId="6" xfId="4" applyFont="1" applyBorder="1" applyAlignment="1">
      <alignment horizontal="center" vertical="center"/>
    </xf>
    <xf numFmtId="0" fontId="11" fillId="0" borderId="6" xfId="4" applyFont="1" applyBorder="1" applyAlignment="1">
      <alignment vertical="center" wrapText="1"/>
    </xf>
    <xf numFmtId="0" fontId="11" fillId="0" borderId="6" xfId="4" applyFont="1" applyFill="1" applyBorder="1" applyAlignment="1">
      <alignment horizontal="center" vertical="center"/>
    </xf>
    <xf numFmtId="10" fontId="11" fillId="0" borderId="6" xfId="4" applyNumberFormat="1" applyFont="1" applyBorder="1" applyAlignment="1">
      <alignment horizontal="center" vertical="center"/>
    </xf>
    <xf numFmtId="0" fontId="9" fillId="3" borderId="1" xfId="4" applyFont="1" applyFill="1" applyBorder="1" applyAlignment="1">
      <alignment vertical="center" wrapText="1"/>
    </xf>
    <xf numFmtId="0" fontId="9" fillId="3" borderId="24" xfId="4" applyFont="1" applyFill="1" applyBorder="1" applyAlignment="1">
      <alignment vertical="center"/>
    </xf>
    <xf numFmtId="0" fontId="9" fillId="3" borderId="24" xfId="4" applyFont="1" applyFill="1" applyBorder="1" applyAlignment="1">
      <alignment horizontal="center" vertical="center" wrapText="1"/>
    </xf>
    <xf numFmtId="0" fontId="9" fillId="3" borderId="25" xfId="4" applyFont="1" applyFill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/>
    </xf>
    <xf numFmtId="0" fontId="11" fillId="0" borderId="11" xfId="4" applyFont="1" applyBorder="1" applyAlignment="1">
      <alignment vertical="center"/>
    </xf>
    <xf numFmtId="10" fontId="11" fillId="0" borderId="11" xfId="4" applyNumberFormat="1" applyFont="1" applyBorder="1" applyAlignment="1">
      <alignment horizontal="center" vertical="center"/>
    </xf>
    <xf numFmtId="10" fontId="11" fillId="0" borderId="12" xfId="4" applyNumberFormat="1" applyFont="1" applyBorder="1" applyAlignment="1">
      <alignment horizontal="center" vertical="center"/>
    </xf>
    <xf numFmtId="9" fontId="11" fillId="0" borderId="6" xfId="4" applyNumberFormat="1" applyFont="1" applyBorder="1" applyAlignment="1">
      <alignment horizontal="center" vertical="center"/>
    </xf>
    <xf numFmtId="10" fontId="11" fillId="0" borderId="7" xfId="4" applyNumberFormat="1" applyFont="1" applyBorder="1" applyAlignment="1">
      <alignment horizontal="center" vertical="center"/>
    </xf>
    <xf numFmtId="0" fontId="11" fillId="0" borderId="11" xfId="4" applyFont="1" applyBorder="1" applyAlignment="1">
      <alignment vertical="center" wrapText="1"/>
    </xf>
    <xf numFmtId="9" fontId="11" fillId="0" borderId="11" xfId="4" applyNumberFormat="1" applyFont="1" applyBorder="1" applyAlignment="1">
      <alignment horizontal="center" vertical="center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11" fillId="7" borderId="6" xfId="4" applyFont="1" applyFill="1" applyBorder="1" applyAlignment="1">
      <alignment vertical="center" wrapText="1"/>
    </xf>
    <xf numFmtId="0" fontId="11" fillId="7" borderId="6" xfId="4" applyFont="1" applyFill="1" applyBorder="1" applyAlignment="1">
      <alignment horizontal="center" vertical="center"/>
    </xf>
    <xf numFmtId="0" fontId="5" fillId="7" borderId="6" xfId="4" applyFont="1" applyFill="1" applyBorder="1" applyAlignment="1">
      <alignment horizontal="center"/>
    </xf>
    <xf numFmtId="0" fontId="5" fillId="7" borderId="7" xfId="4" applyFont="1" applyFill="1" applyBorder="1" applyAlignment="1">
      <alignment horizontal="center"/>
    </xf>
    <xf numFmtId="0" fontId="14" fillId="0" borderId="6" xfId="4" applyFont="1" applyBorder="1" applyAlignment="1">
      <alignment vertical="center" wrapText="1"/>
    </xf>
    <xf numFmtId="2" fontId="11" fillId="0" borderId="6" xfId="4" applyNumberFormat="1" applyFont="1" applyBorder="1" applyAlignment="1">
      <alignment horizontal="center" vertical="center"/>
    </xf>
    <xf numFmtId="2" fontId="11" fillId="0" borderId="7" xfId="4" applyNumberFormat="1" applyFont="1" applyBorder="1" applyAlignment="1">
      <alignment horizontal="center" vertical="center"/>
    </xf>
    <xf numFmtId="0" fontId="14" fillId="0" borderId="11" xfId="4" applyFont="1" applyBorder="1" applyAlignment="1">
      <alignment vertical="center" wrapText="1"/>
    </xf>
    <xf numFmtId="2" fontId="11" fillId="0" borderId="11" xfId="4" applyNumberFormat="1" applyFont="1" applyBorder="1" applyAlignment="1">
      <alignment horizontal="center" vertical="center"/>
    </xf>
    <xf numFmtId="2" fontId="11" fillId="0" borderId="12" xfId="4" applyNumberFormat="1" applyFont="1" applyBorder="1" applyAlignment="1">
      <alignment horizontal="center" vertical="center"/>
    </xf>
    <xf numFmtId="0" fontId="10" fillId="0" borderId="6" xfId="4" applyFont="1" applyBorder="1" applyAlignment="1">
      <alignment vertical="center" wrapText="1"/>
    </xf>
    <xf numFmtId="0" fontId="10" fillId="0" borderId="11" xfId="4" applyFont="1" applyBorder="1" applyAlignment="1">
      <alignment vertical="center" wrapText="1"/>
    </xf>
    <xf numFmtId="0" fontId="11" fillId="0" borderId="11" xfId="4" applyFont="1" applyBorder="1" applyAlignment="1">
      <alignment horizontal="center" vertical="center"/>
    </xf>
    <xf numFmtId="0" fontId="11" fillId="0" borderId="12" xfId="4" applyFont="1" applyBorder="1" applyAlignment="1">
      <alignment horizontal="center" vertical="center"/>
    </xf>
    <xf numFmtId="0" fontId="9" fillId="3" borderId="37" xfId="4" applyFont="1" applyFill="1" applyBorder="1" applyAlignment="1">
      <alignment vertical="center" wrapText="1"/>
    </xf>
    <xf numFmtId="0" fontId="9" fillId="3" borderId="38" xfId="4" applyFont="1" applyFill="1" applyBorder="1" applyAlignment="1">
      <alignment vertical="center" wrapText="1"/>
    </xf>
    <xf numFmtId="0" fontId="10" fillId="0" borderId="6" xfId="4" applyFont="1" applyBorder="1" applyAlignment="1">
      <alignment horizontal="center"/>
    </xf>
    <xf numFmtId="0" fontId="9" fillId="3" borderId="24" xfId="4" applyFont="1" applyFill="1" applyBorder="1" applyAlignment="1">
      <alignment vertical="center" wrapText="1"/>
    </xf>
    <xf numFmtId="0" fontId="8" fillId="0" borderId="25" xfId="4" applyFont="1" applyFill="1" applyBorder="1" applyAlignment="1">
      <alignment horizontal="center" vertical="center"/>
    </xf>
    <xf numFmtId="0" fontId="9" fillId="3" borderId="5" xfId="4" applyFont="1" applyFill="1" applyBorder="1" applyAlignment="1">
      <alignment vertical="center" wrapText="1"/>
    </xf>
    <xf numFmtId="0" fontId="8" fillId="0" borderId="7" xfId="4" applyFont="1" applyFill="1" applyBorder="1" applyAlignment="1">
      <alignment horizontal="center"/>
    </xf>
    <xf numFmtId="0" fontId="24" fillId="0" borderId="10" xfId="4" applyFont="1" applyFill="1" applyBorder="1" applyAlignment="1">
      <alignment vertical="center"/>
    </xf>
    <xf numFmtId="0" fontId="8" fillId="0" borderId="11" xfId="4" applyFont="1" applyFill="1" applyBorder="1" applyAlignment="1">
      <alignment horizontal="center"/>
    </xf>
    <xf numFmtId="0" fontId="10" fillId="0" borderId="12" xfId="4" applyFont="1" applyFill="1" applyBorder="1" applyAlignment="1">
      <alignment horizontal="center"/>
    </xf>
    <xf numFmtId="0" fontId="8" fillId="0" borderId="23" xfId="4" applyFont="1" applyFill="1" applyBorder="1" applyAlignment="1">
      <alignment horizontal="left" vertical="center"/>
    </xf>
    <xf numFmtId="0" fontId="8" fillId="0" borderId="12" xfId="4" applyFont="1" applyFill="1" applyBorder="1" applyAlignment="1">
      <alignment horizontal="center"/>
    </xf>
    <xf numFmtId="0" fontId="9" fillId="3" borderId="6" xfId="4" applyFont="1" applyFill="1" applyBorder="1" applyAlignment="1">
      <alignment horizontal="center" vertical="center"/>
    </xf>
    <xf numFmtId="0" fontId="10" fillId="0" borderId="6" xfId="4" applyFont="1" applyBorder="1" applyAlignment="1">
      <alignment horizontal="center" vertical="center" wrapText="1"/>
    </xf>
    <xf numFmtId="0" fontId="14" fillId="11" borderId="6" xfId="4" applyFont="1" applyFill="1" applyBorder="1" applyAlignment="1">
      <alignment horizontal="center"/>
    </xf>
    <xf numFmtId="0" fontId="11" fillId="0" borderId="6" xfId="4" applyFont="1" applyBorder="1" applyAlignment="1">
      <alignment horizontal="center"/>
    </xf>
    <xf numFmtId="0" fontId="14" fillId="11" borderId="6" xfId="4" applyFont="1" applyFill="1" applyBorder="1" applyAlignment="1">
      <alignment horizontal="center" wrapText="1"/>
    </xf>
    <xf numFmtId="0" fontId="11" fillId="0" borderId="6" xfId="4" applyFont="1" applyBorder="1" applyAlignment="1">
      <alignment horizontal="center" wrapText="1"/>
    </xf>
    <xf numFmtId="0" fontId="8" fillId="9" borderId="6" xfId="4" applyFont="1" applyFill="1" applyBorder="1" applyAlignment="1">
      <alignment horizontal="center" vertical="center" wrapText="1"/>
    </xf>
    <xf numFmtId="0" fontId="8" fillId="9" borderId="6" xfId="4" applyFont="1" applyFill="1" applyBorder="1" applyAlignment="1">
      <alignment horizontal="center" vertical="center"/>
    </xf>
    <xf numFmtId="0" fontId="10" fillId="0" borderId="6" xfId="4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center" vertical="center" wrapText="1"/>
    </xf>
    <xf numFmtId="0" fontId="9" fillId="3" borderId="24" xfId="4" applyFont="1" applyFill="1" applyBorder="1" applyAlignment="1">
      <alignment horizontal="center" vertical="center"/>
    </xf>
    <xf numFmtId="0" fontId="14" fillId="0" borderId="11" xfId="4" applyFont="1" applyBorder="1" applyAlignment="1">
      <alignment horizontal="center" vertical="center"/>
    </xf>
    <xf numFmtId="0" fontId="14" fillId="0" borderId="12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/>
    </xf>
    <xf numFmtId="0" fontId="8" fillId="10" borderId="11" xfId="4" applyFont="1" applyFill="1" applyBorder="1" applyAlignment="1">
      <alignment horizontal="center" vertical="center"/>
    </xf>
    <xf numFmtId="0" fontId="8" fillId="9" borderId="11" xfId="4" applyFont="1" applyFill="1" applyBorder="1" applyAlignment="1">
      <alignment horizontal="center" vertical="center"/>
    </xf>
    <xf numFmtId="0" fontId="8" fillId="10" borderId="11" xfId="4" applyFont="1" applyFill="1" applyBorder="1" applyAlignment="1">
      <alignment horizontal="center" vertical="center" wrapText="1"/>
    </xf>
    <xf numFmtId="0" fontId="8" fillId="9" borderId="11" xfId="4" applyFont="1" applyFill="1" applyBorder="1" applyAlignment="1">
      <alignment horizontal="center" vertical="center" wrapText="1"/>
    </xf>
    <xf numFmtId="0" fontId="8" fillId="12" borderId="11" xfId="4" applyFont="1" applyFill="1" applyBorder="1" applyAlignment="1">
      <alignment horizontal="center" vertical="center" wrapText="1"/>
    </xf>
    <xf numFmtId="0" fontId="8" fillId="9" borderId="12" xfId="4" applyFont="1" applyFill="1" applyBorder="1" applyAlignment="1">
      <alignment horizontal="center" vertical="center" wrapText="1"/>
    </xf>
    <xf numFmtId="0" fontId="14" fillId="12" borderId="11" xfId="4" applyFont="1" applyFill="1" applyBorder="1" applyAlignment="1">
      <alignment horizontal="center"/>
    </xf>
    <xf numFmtId="0" fontId="14" fillId="11" borderId="11" xfId="4" applyFont="1" applyFill="1" applyBorder="1" applyAlignment="1">
      <alignment horizontal="center"/>
    </xf>
    <xf numFmtId="0" fontId="14" fillId="12" borderId="11" xfId="4" applyFont="1" applyFill="1" applyBorder="1" applyAlignment="1">
      <alignment horizontal="center" wrapText="1"/>
    </xf>
    <xf numFmtId="0" fontId="14" fillId="11" borderId="11" xfId="4" applyFont="1" applyFill="1" applyBorder="1" applyAlignment="1">
      <alignment horizontal="center" wrapText="1"/>
    </xf>
    <xf numFmtId="0" fontId="9" fillId="3" borderId="14" xfId="4" applyFont="1" applyFill="1" applyBorder="1" applyAlignment="1">
      <alignment horizontal="center" vertical="center" wrapText="1"/>
    </xf>
    <xf numFmtId="0" fontId="9" fillId="3" borderId="15" xfId="4" applyFont="1" applyFill="1" applyBorder="1" applyAlignment="1">
      <alignment horizontal="center" vertical="center" wrapText="1"/>
    </xf>
    <xf numFmtId="0" fontId="25" fillId="9" borderId="6" xfId="4" applyFont="1" applyFill="1" applyBorder="1" applyAlignment="1">
      <alignment horizontal="center" vertical="center"/>
    </xf>
    <xf numFmtId="0" fontId="26" fillId="11" borderId="6" xfId="4" applyFont="1" applyFill="1" applyBorder="1" applyAlignment="1">
      <alignment horizontal="center"/>
    </xf>
    <xf numFmtId="9" fontId="5" fillId="0" borderId="7" xfId="4" applyNumberFormat="1" applyFont="1" applyBorder="1" applyAlignment="1">
      <alignment horizontal="center"/>
    </xf>
    <xf numFmtId="10" fontId="11" fillId="0" borderId="6" xfId="4" applyNumberFormat="1" applyFont="1" applyBorder="1" applyAlignment="1">
      <alignment horizontal="center"/>
    </xf>
    <xf numFmtId="10" fontId="11" fillId="0" borderId="7" xfId="5" applyNumberFormat="1" applyFont="1" applyBorder="1" applyAlignment="1">
      <alignment horizontal="center" vertical="center"/>
    </xf>
    <xf numFmtId="10" fontId="25" fillId="9" borderId="6" xfId="4" applyNumberFormat="1" applyFont="1" applyFill="1" applyBorder="1" applyAlignment="1">
      <alignment horizontal="center" vertical="center"/>
    </xf>
    <xf numFmtId="0" fontId="11" fillId="0" borderId="11" xfId="4" applyFont="1" applyFill="1" applyBorder="1" applyAlignment="1">
      <alignment horizontal="center" vertical="center"/>
    </xf>
    <xf numFmtId="0" fontId="25" fillId="9" borderId="11" xfId="4" applyFont="1" applyFill="1" applyBorder="1" applyAlignment="1">
      <alignment horizontal="center" vertical="center"/>
    </xf>
    <xf numFmtId="10" fontId="11" fillId="0" borderId="12" xfId="5" applyNumberFormat="1" applyFont="1" applyBorder="1" applyAlignment="1">
      <alignment horizontal="center" vertical="center"/>
    </xf>
    <xf numFmtId="0" fontId="5" fillId="0" borderId="11" xfId="4" applyFont="1" applyBorder="1" applyAlignment="1">
      <alignment horizontal="center"/>
    </xf>
    <xf numFmtId="0" fontId="27" fillId="0" borderId="0" xfId="0" applyFont="1"/>
    <xf numFmtId="0" fontId="0" fillId="0" borderId="0" xfId="0" applyAlignment="1">
      <alignment horizontal="left"/>
    </xf>
    <xf numFmtId="0" fontId="17" fillId="3" borderId="47" xfId="0" applyFont="1" applyFill="1" applyBorder="1" applyAlignment="1">
      <alignment horizontal="center" wrapText="1"/>
    </xf>
    <xf numFmtId="0" fontId="17" fillId="3" borderId="48" xfId="0" applyFont="1" applyFill="1" applyBorder="1" applyAlignment="1">
      <alignment horizontal="center" wrapText="1"/>
    </xf>
    <xf numFmtId="0" fontId="17" fillId="3" borderId="49" xfId="0" applyFont="1" applyFill="1" applyBorder="1" applyAlignment="1">
      <alignment horizontal="center" wrapText="1"/>
    </xf>
    <xf numFmtId="0" fontId="28" fillId="0" borderId="31" xfId="0" applyFont="1" applyFill="1" applyBorder="1" applyAlignment="1">
      <alignment wrapText="1"/>
    </xf>
    <xf numFmtId="0" fontId="30" fillId="0" borderId="31" xfId="7" applyFont="1" applyFill="1" applyBorder="1" applyAlignment="1" applyProtection="1">
      <alignment horizontal="left" wrapText="1"/>
    </xf>
    <xf numFmtId="0" fontId="28" fillId="0" borderId="50" xfId="0" applyFont="1" applyFill="1" applyBorder="1" applyAlignment="1">
      <alignment wrapText="1"/>
    </xf>
    <xf numFmtId="0" fontId="11" fillId="0" borderId="50" xfId="0" applyFont="1" applyFill="1" applyBorder="1" applyAlignment="1">
      <alignment horizontal="left" wrapText="1"/>
    </xf>
    <xf numFmtId="0" fontId="28" fillId="0" borderId="50" xfId="0" applyFont="1" applyFill="1" applyBorder="1"/>
    <xf numFmtId="0" fontId="19" fillId="0" borderId="50" xfId="0" applyFont="1" applyFill="1" applyBorder="1" applyAlignment="1">
      <alignment horizontal="left" wrapText="1"/>
    </xf>
    <xf numFmtId="0" fontId="30" fillId="0" borderId="50" xfId="7" applyFont="1" applyFill="1" applyBorder="1" applyAlignment="1" applyProtection="1">
      <alignment horizontal="left" wrapText="1"/>
    </xf>
    <xf numFmtId="0" fontId="28" fillId="0" borderId="51" xfId="0" applyFont="1" applyFill="1" applyBorder="1" applyAlignment="1">
      <alignment wrapText="1"/>
    </xf>
    <xf numFmtId="0" fontId="19" fillId="0" borderId="51" xfId="0" applyFont="1" applyFill="1" applyBorder="1" applyAlignment="1">
      <alignment horizontal="left" wrapText="1"/>
    </xf>
    <xf numFmtId="0" fontId="28" fillId="0" borderId="50" xfId="0" applyFont="1" applyFill="1" applyBorder="1" applyAlignment="1">
      <alignment vertical="top" wrapText="1"/>
    </xf>
    <xf numFmtId="0" fontId="31" fillId="0" borderId="50" xfId="0" applyFont="1" applyFill="1" applyBorder="1" applyAlignment="1">
      <alignment horizontal="left" vertical="top" wrapText="1"/>
    </xf>
    <xf numFmtId="0" fontId="31" fillId="0" borderId="50" xfId="0" applyFont="1" applyFill="1" applyBorder="1" applyAlignment="1">
      <alignment horizontal="left" wrapText="1"/>
    </xf>
    <xf numFmtId="0" fontId="28" fillId="0" borderId="51" xfId="0" applyFont="1" applyFill="1" applyBorder="1" applyAlignment="1">
      <alignment vertical="top" wrapText="1"/>
    </xf>
    <xf numFmtId="0" fontId="30" fillId="0" borderId="51" xfId="7" applyFont="1" applyFill="1" applyBorder="1" applyAlignment="1" applyProtection="1">
      <alignment horizontal="left" vertical="top" wrapText="1"/>
    </xf>
    <xf numFmtId="0" fontId="19" fillId="0" borderId="28" xfId="0" applyFont="1" applyBorder="1" applyAlignment="1">
      <alignment horizontal="center" vertical="center" wrapText="1"/>
    </xf>
    <xf numFmtId="0" fontId="28" fillId="0" borderId="28" xfId="0" applyFont="1" applyFill="1" applyBorder="1" applyAlignment="1">
      <alignment vertical="center" wrapText="1"/>
    </xf>
    <xf numFmtId="0" fontId="30" fillId="0" borderId="50" xfId="7" applyFont="1" applyFill="1" applyBorder="1" applyAlignment="1" applyProtection="1">
      <alignment horizontal="left" vertical="center" wrapText="1"/>
    </xf>
    <xf numFmtId="0" fontId="28" fillId="0" borderId="31" xfId="0" applyFont="1" applyFill="1" applyBorder="1" applyAlignment="1">
      <alignment vertical="center" wrapText="1"/>
    </xf>
    <xf numFmtId="0" fontId="28" fillId="0" borderId="50" xfId="0" applyFont="1" applyFill="1" applyBorder="1" applyAlignment="1">
      <alignment vertical="center" wrapText="1"/>
    </xf>
    <xf numFmtId="0" fontId="29" fillId="0" borderId="0" xfId="7" applyBorder="1" applyAlignment="1" applyProtection="1">
      <alignment vertical="center" wrapText="1"/>
    </xf>
    <xf numFmtId="0" fontId="30" fillId="0" borderId="51" xfId="7" applyFont="1" applyFill="1" applyBorder="1" applyAlignment="1" applyProtection="1">
      <alignment horizontal="left" wrapText="1"/>
    </xf>
    <xf numFmtId="0" fontId="19" fillId="0" borderId="51" xfId="0" applyFont="1" applyBorder="1" applyAlignment="1">
      <alignment horizontal="center" vertical="center" wrapText="1"/>
    </xf>
    <xf numFmtId="0" fontId="28" fillId="0" borderId="53" xfId="0" applyFont="1" applyFill="1" applyBorder="1" applyAlignment="1">
      <alignment wrapText="1"/>
    </xf>
    <xf numFmtId="0" fontId="30" fillId="0" borderId="9" xfId="7" applyFont="1" applyFill="1" applyBorder="1" applyAlignment="1" applyProtection="1">
      <alignment horizontal="left" wrapText="1"/>
    </xf>
    <xf numFmtId="0" fontId="19" fillId="0" borderId="28" xfId="0" applyFont="1" applyFill="1" applyBorder="1" applyAlignment="1">
      <alignment horizontal="left" wrapText="1"/>
    </xf>
    <xf numFmtId="0" fontId="30" fillId="0" borderId="53" xfId="7" applyFont="1" applyBorder="1" applyAlignment="1" applyProtection="1">
      <alignment horizontal="left" vertical="center" wrapText="1"/>
    </xf>
    <xf numFmtId="0" fontId="19" fillId="0" borderId="50" xfId="0" applyFont="1" applyBorder="1" applyAlignment="1">
      <alignment horizontal="center" vertical="center" wrapText="1"/>
    </xf>
    <xf numFmtId="0" fontId="30" fillId="0" borderId="9" xfId="7" applyFont="1" applyBorder="1" applyAlignment="1" applyProtection="1">
      <alignment horizontal="left" vertical="center" wrapText="1"/>
    </xf>
    <xf numFmtId="0" fontId="31" fillId="0" borderId="9" xfId="0" applyFont="1" applyFill="1" applyBorder="1" applyAlignment="1">
      <alignment horizontal="left" wrapText="1"/>
    </xf>
    <xf numFmtId="0" fontId="32" fillId="0" borderId="0" xfId="0" applyFont="1"/>
    <xf numFmtId="0" fontId="34" fillId="13" borderId="53" xfId="0" applyFont="1" applyFill="1" applyBorder="1" applyAlignment="1">
      <alignment horizontal="center" vertical="center" wrapText="1"/>
    </xf>
    <xf numFmtId="0" fontId="34" fillId="13" borderId="53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19" fillId="0" borderId="9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justify" vertical="center" wrapText="1"/>
    </xf>
    <xf numFmtId="0" fontId="19" fillId="0" borderId="57" xfId="0" applyFont="1" applyBorder="1" applyAlignment="1">
      <alignment horizontal="center" vertical="center" wrapText="1"/>
    </xf>
    <xf numFmtId="0" fontId="18" fillId="0" borderId="51" xfId="0" applyFont="1" applyBorder="1" applyAlignment="1">
      <alignment vertical="center" wrapText="1"/>
    </xf>
    <xf numFmtId="0" fontId="19" fillId="0" borderId="53" xfId="0" applyFont="1" applyFill="1" applyBorder="1" applyAlignment="1">
      <alignment vertical="center" wrapText="1"/>
    </xf>
    <xf numFmtId="0" fontId="19" fillId="0" borderId="53" xfId="0" applyFont="1" applyBorder="1" applyAlignment="1">
      <alignment vertical="center" wrapText="1"/>
    </xf>
    <xf numFmtId="0" fontId="19" fillId="0" borderId="53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10" fontId="18" fillId="0" borderId="53" xfId="0" applyNumberFormat="1" applyFont="1" applyBorder="1" applyAlignment="1">
      <alignment horizontal="center" vertical="center" wrapText="1"/>
    </xf>
    <xf numFmtId="10" fontId="18" fillId="0" borderId="57" xfId="0" applyNumberFormat="1" applyFont="1" applyBorder="1" applyAlignment="1">
      <alignment horizontal="center" vertical="center" wrapText="1"/>
    </xf>
    <xf numFmtId="0" fontId="0" fillId="0" borderId="0" xfId="0" applyBorder="1"/>
    <xf numFmtId="0" fontId="18" fillId="0" borderId="57" xfId="0" applyFont="1" applyBorder="1" applyAlignment="1">
      <alignment horizontal="center" vertical="center" wrapText="1"/>
    </xf>
    <xf numFmtId="9" fontId="18" fillId="0" borderId="57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8" fillId="0" borderId="50" xfId="0" applyFont="1" applyBorder="1" applyAlignment="1">
      <alignment vertical="center" wrapText="1"/>
    </xf>
    <xf numFmtId="0" fontId="19" fillId="0" borderId="28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vertical="center" wrapText="1"/>
    </xf>
    <xf numFmtId="0" fontId="19" fillId="0" borderId="9" xfId="0" applyFont="1" applyBorder="1" applyAlignment="1">
      <alignment horizontal="justify" vertical="center" wrapText="1"/>
    </xf>
    <xf numFmtId="0" fontId="19" fillId="0" borderId="9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10" fontId="18" fillId="0" borderId="9" xfId="0" applyNumberFormat="1" applyFont="1" applyBorder="1" applyAlignment="1">
      <alignment horizontal="center" vertical="center" wrapText="1"/>
    </xf>
    <xf numFmtId="0" fontId="28" fillId="0" borderId="53" xfId="0" applyFont="1" applyFill="1" applyBorder="1" applyAlignment="1">
      <alignment vertical="center" wrapText="1"/>
    </xf>
    <xf numFmtId="0" fontId="36" fillId="0" borderId="53" xfId="0" applyFont="1" applyFill="1" applyBorder="1" applyAlignment="1">
      <alignment horizontal="justify" vertical="center" wrapText="1"/>
    </xf>
    <xf numFmtId="0" fontId="32" fillId="0" borderId="53" xfId="0" applyFont="1" applyBorder="1" applyAlignment="1">
      <alignment horizontal="center" vertical="center" wrapText="1"/>
    </xf>
    <xf numFmtId="0" fontId="28" fillId="0" borderId="53" xfId="0" applyFont="1" applyBorder="1" applyAlignment="1">
      <alignment vertical="center" wrapText="1"/>
    </xf>
    <xf numFmtId="0" fontId="18" fillId="14" borderId="59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9" fillId="0" borderId="31" xfId="0" applyFont="1" applyBorder="1" applyAlignment="1">
      <alignment vertical="center" wrapText="1"/>
    </xf>
    <xf numFmtId="0" fontId="19" fillId="0" borderId="50" xfId="0" applyFont="1" applyBorder="1" applyAlignment="1">
      <alignment vertical="center" wrapText="1"/>
    </xf>
    <xf numFmtId="0" fontId="19" fillId="0" borderId="31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justify" vertical="center" wrapText="1"/>
    </xf>
    <xf numFmtId="0" fontId="19" fillId="0" borderId="51" xfId="0" applyFont="1" applyBorder="1" applyAlignment="1">
      <alignment vertical="center" wrapText="1"/>
    </xf>
    <xf numFmtId="0" fontId="33" fillId="0" borderId="0" xfId="0" applyFont="1" applyFill="1" applyAlignment="1">
      <alignment vertical="center"/>
    </xf>
    <xf numFmtId="0" fontId="37" fillId="0" borderId="50" xfId="0" applyFont="1" applyBorder="1" applyAlignment="1">
      <alignment vertical="center" wrapText="1"/>
    </xf>
    <xf numFmtId="0" fontId="38" fillId="0" borderId="9" xfId="0" applyFont="1" applyBorder="1" applyAlignment="1">
      <alignment vertical="center" wrapText="1"/>
    </xf>
    <xf numFmtId="0" fontId="38" fillId="0" borderId="50" xfId="0" applyFont="1" applyBorder="1" applyAlignment="1">
      <alignment vertical="center" wrapText="1"/>
    </xf>
    <xf numFmtId="0" fontId="38" fillId="0" borderId="51" xfId="0" applyFont="1" applyBorder="1" applyAlignment="1">
      <alignment vertical="center" wrapText="1"/>
    </xf>
    <xf numFmtId="0" fontId="38" fillId="0" borderId="57" xfId="0" applyFont="1" applyBorder="1" applyAlignment="1">
      <alignment vertical="center" wrapText="1"/>
    </xf>
    <xf numFmtId="0" fontId="7" fillId="0" borderId="0" xfId="0" applyFont="1"/>
    <xf numFmtId="0" fontId="32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center"/>
    </xf>
    <xf numFmtId="0" fontId="0" fillId="0" borderId="0" xfId="0" applyFill="1" applyBorder="1"/>
    <xf numFmtId="0" fontId="19" fillId="0" borderId="0" xfId="0" applyFont="1"/>
    <xf numFmtId="0" fontId="33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10" fontId="0" fillId="0" borderId="0" xfId="2" applyNumberFormat="1" applyFont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10" fontId="0" fillId="0" borderId="0" xfId="0" applyNumberFormat="1" applyBorder="1"/>
    <xf numFmtId="0" fontId="0" fillId="0" borderId="6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41" fillId="0" borderId="6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left"/>
    </xf>
    <xf numFmtId="0" fontId="2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3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32" fillId="0" borderId="6" xfId="0" applyFont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/>
    <xf numFmtId="0" fontId="6" fillId="0" borderId="0" xfId="0" applyFont="1"/>
    <xf numFmtId="0" fontId="11" fillId="0" borderId="6" xfId="0" applyFont="1" applyBorder="1" applyAlignment="1">
      <alignment horizontal="center" vertical="center" wrapText="1"/>
    </xf>
    <xf numFmtId="10" fontId="11" fillId="0" borderId="6" xfId="0" applyNumberFormat="1" applyFont="1" applyBorder="1" applyAlignment="1">
      <alignment horizontal="center" vertical="center"/>
    </xf>
    <xf numFmtId="10" fontId="11" fillId="0" borderId="6" xfId="0" applyNumberFormat="1" applyFont="1" applyFill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0" fontId="31" fillId="15" borderId="5" xfId="0" applyFont="1" applyFill="1" applyBorder="1" applyAlignment="1">
      <alignment horizontal="center" vertical="center" wrapText="1"/>
    </xf>
    <xf numFmtId="10" fontId="11" fillId="0" borderId="7" xfId="0" applyNumberFormat="1" applyFont="1" applyBorder="1" applyAlignment="1">
      <alignment horizontal="center" vertical="center" wrapText="1"/>
    </xf>
    <xf numFmtId="0" fontId="9" fillId="16" borderId="10" xfId="0" applyFont="1" applyFill="1" applyBorder="1" applyAlignment="1">
      <alignment horizontal="center" vertical="center"/>
    </xf>
    <xf numFmtId="1" fontId="9" fillId="16" borderId="11" xfId="0" applyNumberFormat="1" applyFont="1" applyFill="1" applyBorder="1" applyAlignment="1">
      <alignment horizontal="center" vertical="center" wrapText="1"/>
    </xf>
    <xf numFmtId="164" fontId="9" fillId="16" borderId="11" xfId="0" applyNumberFormat="1" applyFont="1" applyFill="1" applyBorder="1" applyAlignment="1">
      <alignment horizontal="center" vertical="center"/>
    </xf>
    <xf numFmtId="165" fontId="9" fillId="16" borderId="11" xfId="0" applyNumberFormat="1" applyFont="1" applyFill="1" applyBorder="1" applyAlignment="1">
      <alignment horizontal="center" vertical="center"/>
    </xf>
    <xf numFmtId="164" fontId="9" fillId="16" borderId="12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9" fillId="16" borderId="11" xfId="0" applyFont="1" applyFill="1" applyBorder="1" applyAlignment="1">
      <alignment horizontal="center" vertical="center" wrapText="1"/>
    </xf>
    <xf numFmtId="9" fontId="11" fillId="0" borderId="6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14" fillId="4" borderId="6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10" fontId="11" fillId="5" borderId="7" xfId="2" applyNumberFormat="1" applyFont="1" applyFill="1" applyBorder="1" applyAlignment="1">
      <alignment vertical="center" wrapText="1"/>
    </xf>
    <xf numFmtId="0" fontId="11" fillId="0" borderId="6" xfId="0" applyFont="1" applyBorder="1" applyAlignment="1">
      <alignment vertical="top" wrapText="1"/>
    </xf>
    <xf numFmtId="0" fontId="11" fillId="5" borderId="7" xfId="0" applyFont="1" applyFill="1" applyBorder="1" applyAlignment="1">
      <alignment vertical="center" wrapText="1"/>
    </xf>
    <xf numFmtId="0" fontId="9" fillId="16" borderId="11" xfId="0" applyFont="1" applyFill="1" applyBorder="1" applyAlignment="1">
      <alignment vertical="center"/>
    </xf>
    <xf numFmtId="0" fontId="9" fillId="16" borderId="11" xfId="0" applyFont="1" applyFill="1" applyBorder="1" applyAlignment="1">
      <alignment vertical="center" wrapText="1"/>
    </xf>
    <xf numFmtId="10" fontId="9" fillId="16" borderId="12" xfId="2" applyNumberFormat="1" applyFont="1" applyFill="1" applyBorder="1" applyAlignment="1">
      <alignment vertical="center" wrapText="1"/>
    </xf>
    <xf numFmtId="43" fontId="11" fillId="0" borderId="6" xfId="1" applyFont="1" applyBorder="1" applyAlignment="1">
      <alignment horizontal="center" vertical="center" wrapText="1"/>
    </xf>
    <xf numFmtId="43" fontId="11" fillId="0" borderId="6" xfId="0" applyNumberFormat="1" applyFont="1" applyBorder="1" applyAlignment="1">
      <alignment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15" borderId="28" xfId="0" applyFont="1" applyFill="1" applyBorder="1" applyAlignment="1">
      <alignment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28" xfId="0" applyFont="1" applyBorder="1" applyAlignment="1">
      <alignment vertical="center" wrapText="1"/>
    </xf>
    <xf numFmtId="10" fontId="31" fillId="0" borderId="28" xfId="0" applyNumberFormat="1" applyFont="1" applyBorder="1" applyAlignment="1">
      <alignment vertical="center" wrapText="1"/>
    </xf>
    <xf numFmtId="0" fontId="31" fillId="19" borderId="2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/>
    </xf>
    <xf numFmtId="2" fontId="9" fillId="3" borderId="25" xfId="0" applyNumberFormat="1" applyFont="1" applyFill="1" applyBorder="1" applyAlignment="1">
      <alignment horizontal="center" vertical="center"/>
    </xf>
    <xf numFmtId="0" fontId="14" fillId="15" borderId="10" xfId="0" applyFont="1" applyFill="1" applyBorder="1" applyAlignment="1">
      <alignment vertical="center"/>
    </xf>
    <xf numFmtId="2" fontId="11" fillId="0" borderId="11" xfId="0" applyNumberFormat="1" applyFont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 vertical="center"/>
    </xf>
    <xf numFmtId="2" fontId="31" fillId="0" borderId="12" xfId="0" applyNumberFormat="1" applyFont="1" applyBorder="1" applyAlignment="1">
      <alignment horizontal="center" vertical="center"/>
    </xf>
    <xf numFmtId="0" fontId="11" fillId="5" borderId="6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11" fillId="5" borderId="11" xfId="0" applyFont="1" applyFill="1" applyBorder="1" applyAlignment="1">
      <alignment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24" xfId="0" applyFont="1" applyFill="1" applyBorder="1" applyAlignment="1">
      <alignment vertical="center" wrapText="1"/>
    </xf>
    <xf numFmtId="0" fontId="19" fillId="5" borderId="5" xfId="0" applyFont="1" applyFill="1" applyBorder="1" applyAlignment="1">
      <alignment vertical="center" wrapText="1"/>
    </xf>
    <xf numFmtId="0" fontId="19" fillId="5" borderId="10" xfId="0" applyFont="1" applyFill="1" applyBorder="1" applyAlignment="1">
      <alignment vertical="center" wrapText="1"/>
    </xf>
    <xf numFmtId="0" fontId="5" fillId="0" borderId="0" xfId="4" applyBorder="1"/>
    <xf numFmtId="0" fontId="33" fillId="0" borderId="0" xfId="4" applyFont="1" applyAlignment="1">
      <alignment vertical="center"/>
    </xf>
    <xf numFmtId="0" fontId="32" fillId="0" borderId="0" xfId="4" applyFont="1" applyAlignment="1">
      <alignment vertical="center"/>
    </xf>
    <xf numFmtId="0" fontId="31" fillId="0" borderId="6" xfId="0" applyFont="1" applyBorder="1" applyAlignment="1">
      <alignment vertical="center"/>
    </xf>
    <xf numFmtId="14" fontId="31" fillId="0" borderId="6" xfId="0" applyNumberFormat="1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11" xfId="0" applyFont="1" applyBorder="1" applyAlignment="1">
      <alignment vertical="center"/>
    </xf>
    <xf numFmtId="14" fontId="31" fillId="0" borderId="11" xfId="0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6" xfId="0" applyFont="1" applyBorder="1"/>
    <xf numFmtId="0" fontId="11" fillId="0" borderId="10" xfId="0" applyFont="1" applyBorder="1"/>
    <xf numFmtId="0" fontId="11" fillId="0" borderId="11" xfId="0" applyFont="1" applyBorder="1"/>
    <xf numFmtId="0" fontId="31" fillId="0" borderId="10" xfId="4" applyFont="1" applyFill="1" applyBorder="1" applyAlignment="1">
      <alignment vertical="center"/>
    </xf>
    <xf numFmtId="0" fontId="31" fillId="0" borderId="11" xfId="4" applyFont="1" applyFill="1" applyBorder="1" applyAlignment="1">
      <alignment horizontal="center" vertical="center"/>
    </xf>
    <xf numFmtId="0" fontId="31" fillId="0" borderId="11" xfId="4" applyFont="1" applyFill="1" applyBorder="1" applyAlignment="1">
      <alignment vertical="center"/>
    </xf>
    <xf numFmtId="0" fontId="31" fillId="0" borderId="12" xfId="4" applyFont="1" applyBorder="1" applyAlignment="1">
      <alignment vertical="center" wrapText="1"/>
    </xf>
    <xf numFmtId="0" fontId="31" fillId="0" borderId="10" xfId="4" applyFont="1" applyBorder="1" applyAlignment="1">
      <alignment horizontal="center" vertical="center"/>
    </xf>
    <xf numFmtId="0" fontId="31" fillId="0" borderId="11" xfId="4" applyFont="1" applyBorder="1" applyAlignment="1">
      <alignment horizontal="center" vertical="center" wrapText="1"/>
    </xf>
    <xf numFmtId="14" fontId="31" fillId="0" borderId="11" xfId="4" applyNumberFormat="1" applyFont="1" applyBorder="1" applyAlignment="1">
      <alignment horizontal="center" vertical="center"/>
    </xf>
    <xf numFmtId="0" fontId="31" fillId="0" borderId="0" xfId="0" applyFont="1" applyAlignment="1">
      <alignment horizontal="justify" vertical="center"/>
    </xf>
    <xf numFmtId="0" fontId="44" fillId="0" borderId="0" xfId="0" applyFont="1" applyAlignment="1">
      <alignment vertical="center" wrapText="1"/>
    </xf>
    <xf numFmtId="0" fontId="44" fillId="0" borderId="0" xfId="0" applyFont="1" applyAlignment="1">
      <alignment horizontal="justify" vertical="center"/>
    </xf>
    <xf numFmtId="0" fontId="43" fillId="0" borderId="0" xfId="0" applyFont="1" applyAlignment="1">
      <alignment horizontal="justify" vertical="center"/>
    </xf>
    <xf numFmtId="1" fontId="32" fillId="0" borderId="6" xfId="0" applyNumberFormat="1" applyFont="1" applyBorder="1" applyAlignment="1">
      <alignment horizontal="center" vertical="center" wrapText="1"/>
    </xf>
    <xf numFmtId="0" fontId="46" fillId="0" borderId="0" xfId="0" applyFont="1"/>
    <xf numFmtId="0" fontId="1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31" fillId="0" borderId="6" xfId="0" applyFont="1" applyBorder="1" applyAlignment="1">
      <alignment horizontal="center" vertical="center"/>
    </xf>
    <xf numFmtId="9" fontId="31" fillId="0" borderId="0" xfId="0" applyNumberFormat="1" applyFont="1" applyBorder="1" applyAlignment="1">
      <alignment horizontal="justify" vertical="center"/>
    </xf>
    <xf numFmtId="164" fontId="31" fillId="0" borderId="0" xfId="0" applyNumberFormat="1" applyFont="1" applyBorder="1" applyAlignment="1">
      <alignment horizontal="justify" vertical="center"/>
    </xf>
    <xf numFmtId="0" fontId="32" fillId="0" borderId="0" xfId="0" applyFont="1" applyBorder="1" applyAlignment="1">
      <alignment vertical="center"/>
    </xf>
    <xf numFmtId="0" fontId="9" fillId="3" borderId="46" xfId="0" applyFont="1" applyFill="1" applyBorder="1" applyAlignment="1">
      <alignment horizontal="center" vertical="center" wrapText="1"/>
    </xf>
    <xf numFmtId="0" fontId="9" fillId="3" borderId="61" xfId="0" applyFont="1" applyFill="1" applyBorder="1" applyAlignment="1">
      <alignment horizontal="center" vertical="center" wrapText="1"/>
    </xf>
    <xf numFmtId="0" fontId="11" fillId="7" borderId="10" xfId="0" applyFont="1" applyFill="1" applyBorder="1"/>
    <xf numFmtId="0" fontId="11" fillId="0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0" fontId="31" fillId="0" borderId="12" xfId="0" applyNumberFormat="1" applyFont="1" applyBorder="1" applyAlignment="1">
      <alignment horizontal="center" vertical="center" wrapText="1"/>
    </xf>
    <xf numFmtId="1" fontId="31" fillId="0" borderId="11" xfId="0" applyNumberFormat="1" applyFont="1" applyBorder="1" applyAlignment="1">
      <alignment horizontal="center" vertical="center" wrapText="1"/>
    </xf>
    <xf numFmtId="1" fontId="31" fillId="0" borderId="11" xfId="0" applyNumberFormat="1" applyFont="1" applyFill="1" applyBorder="1" applyAlignment="1">
      <alignment horizontal="center" vertical="center" wrapText="1"/>
    </xf>
    <xf numFmtId="1" fontId="31" fillId="0" borderId="12" xfId="0" applyNumberFormat="1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left" vertical="center"/>
    </xf>
    <xf numFmtId="0" fontId="31" fillId="0" borderId="12" xfId="0" quotePrefix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31" fillId="0" borderId="11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9" fontId="31" fillId="0" borderId="11" xfId="0" applyNumberFormat="1" applyFont="1" applyBorder="1" applyAlignment="1">
      <alignment horizontal="center" vertical="center"/>
    </xf>
    <xf numFmtId="164" fontId="31" fillId="0" borderId="12" xfId="0" applyNumberFormat="1" applyFont="1" applyBorder="1" applyAlignment="1">
      <alignment horizontal="center" vertical="center"/>
    </xf>
    <xf numFmtId="0" fontId="11" fillId="5" borderId="6" xfId="4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3" fillId="0" borderId="7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 wrapText="1"/>
    </xf>
    <xf numFmtId="0" fontId="13" fillId="0" borderId="12" xfId="3" applyFont="1" applyFill="1" applyBorder="1" applyAlignment="1">
      <alignment horizontal="center" vertical="center"/>
    </xf>
    <xf numFmtId="0" fontId="31" fillId="0" borderId="6" xfId="0" applyFont="1" applyBorder="1" applyAlignment="1">
      <alignment vertical="center" wrapText="1"/>
    </xf>
    <xf numFmtId="0" fontId="11" fillId="7" borderId="5" xfId="0" applyFont="1" applyFill="1" applyBorder="1" applyAlignment="1">
      <alignment horizontal="center" vertical="center"/>
    </xf>
    <xf numFmtId="0" fontId="31" fillId="0" borderId="11" xfId="0" applyFont="1" applyBorder="1" applyAlignment="1">
      <alignment vertical="center" wrapText="1"/>
    </xf>
    <xf numFmtId="0" fontId="43" fillId="0" borderId="0" xfId="0" applyFont="1" applyFill="1" applyAlignment="1">
      <alignment vertical="center"/>
    </xf>
    <xf numFmtId="0" fontId="0" fillId="0" borderId="6" xfId="0" applyBorder="1"/>
    <xf numFmtId="10" fontId="32" fillId="0" borderId="6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40" fillId="4" borderId="6" xfId="0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1" fontId="32" fillId="0" borderId="0" xfId="0" applyNumberFormat="1" applyFont="1" applyBorder="1" applyAlignment="1">
      <alignment horizontal="center" vertical="center" wrapText="1"/>
    </xf>
    <xf numFmtId="10" fontId="32" fillId="0" borderId="6" xfId="0" applyNumberFormat="1" applyFont="1" applyBorder="1" applyAlignment="1">
      <alignment horizontal="center" vertical="center" wrapText="1"/>
    </xf>
    <xf numFmtId="10" fontId="32" fillId="0" borderId="0" xfId="0" applyNumberFormat="1" applyFont="1" applyBorder="1" applyAlignment="1">
      <alignment horizontal="center" vertical="center" wrapText="1"/>
    </xf>
    <xf numFmtId="9" fontId="32" fillId="0" borderId="6" xfId="0" applyNumberFormat="1" applyFont="1" applyBorder="1" applyAlignment="1">
      <alignment horizontal="center" vertical="center" wrapText="1"/>
    </xf>
    <xf numFmtId="9" fontId="32" fillId="0" borderId="0" xfId="0" applyNumberFormat="1" applyFont="1" applyBorder="1" applyAlignment="1">
      <alignment horizontal="center" vertical="center" wrapText="1"/>
    </xf>
    <xf numFmtId="0" fontId="0" fillId="0" borderId="0" xfId="0" applyFill="1"/>
    <xf numFmtId="1" fontId="41" fillId="0" borderId="0" xfId="0" applyNumberFormat="1" applyFont="1" applyFill="1" applyProtection="1">
      <protection locked="0"/>
    </xf>
    <xf numFmtId="49" fontId="41" fillId="0" borderId="0" xfId="0" applyNumberFormat="1" applyFont="1" applyFill="1" applyBorder="1" applyProtection="1">
      <protection locked="0"/>
    </xf>
    <xf numFmtId="0" fontId="49" fillId="0" borderId="0" xfId="8" applyFont="1" applyFill="1" applyBorder="1" applyAlignment="1">
      <alignment horizontal="left" wrapText="1"/>
    </xf>
    <xf numFmtId="0" fontId="0" fillId="0" borderId="0" xfId="0" applyFont="1" applyFill="1"/>
    <xf numFmtId="0" fontId="41" fillId="0" borderId="0" xfId="0" applyFont="1" applyFill="1" applyBorder="1" applyAlignment="1">
      <alignment horizontal="center"/>
    </xf>
    <xf numFmtId="2" fontId="41" fillId="0" borderId="0" xfId="0" applyNumberFormat="1" applyFont="1" applyFill="1" applyProtection="1">
      <protection locked="0"/>
    </xf>
    <xf numFmtId="49" fontId="41" fillId="0" borderId="0" xfId="0" applyNumberFormat="1" applyFont="1" applyFill="1" applyProtection="1">
      <protection locked="0"/>
    </xf>
    <xf numFmtId="0" fontId="43" fillId="0" borderId="0" xfId="0" applyFont="1" applyFill="1" applyBorder="1" applyAlignment="1">
      <alignment horizontal="justify" vertical="center"/>
    </xf>
    <xf numFmtId="0" fontId="43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justify" vertical="center"/>
    </xf>
    <xf numFmtId="0" fontId="44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justify" vertical="center"/>
    </xf>
    <xf numFmtId="0" fontId="44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left" vertical="center" wrapText="1"/>
    </xf>
    <xf numFmtId="2" fontId="19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2" fontId="19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3" fillId="0" borderId="0" xfId="0" applyFont="1"/>
    <xf numFmtId="0" fontId="27" fillId="0" borderId="0" xfId="4" applyFont="1" applyFill="1" applyAlignment="1">
      <alignment vertical="center"/>
    </xf>
    <xf numFmtId="0" fontId="31" fillId="0" borderId="6" xfId="0" applyFont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9" fillId="3" borderId="36" xfId="0" applyFont="1" applyFill="1" applyBorder="1" applyAlignment="1">
      <alignment horizontal="center" vertical="center" wrapText="1"/>
    </xf>
    <xf numFmtId="0" fontId="31" fillId="0" borderId="0" xfId="4" applyFont="1" applyAlignment="1">
      <alignment vertical="center"/>
    </xf>
    <xf numFmtId="0" fontId="14" fillId="0" borderId="0" xfId="4" applyFont="1" applyAlignment="1">
      <alignment vertical="center" wrapText="1"/>
    </xf>
    <xf numFmtId="0" fontId="9" fillId="22" borderId="25" xfId="4" applyFont="1" applyFill="1" applyBorder="1" applyAlignment="1">
      <alignment horizontal="center" vertical="center" wrapText="1"/>
    </xf>
    <xf numFmtId="0" fontId="9" fillId="22" borderId="7" xfId="4" applyFont="1" applyFill="1" applyBorder="1" applyAlignment="1">
      <alignment horizontal="center" vertical="center" wrapText="1"/>
    </xf>
    <xf numFmtId="0" fontId="31" fillId="0" borderId="5" xfId="4" applyFont="1" applyBorder="1" applyAlignment="1">
      <alignment horizontal="left" vertical="center" wrapText="1"/>
    </xf>
    <xf numFmtId="0" fontId="31" fillId="0" borderId="10" xfId="4" applyFont="1" applyBorder="1" applyAlignment="1">
      <alignment horizontal="left" vertical="center" wrapText="1"/>
    </xf>
    <xf numFmtId="0" fontId="50" fillId="3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left" vertical="center" wrapText="1"/>
    </xf>
    <xf numFmtId="0" fontId="9" fillId="16" borderId="10" xfId="0" applyFont="1" applyFill="1" applyBorder="1" applyAlignment="1">
      <alignment horizontal="left" vertical="center" wrapText="1"/>
    </xf>
    <xf numFmtId="0" fontId="0" fillId="0" borderId="0" xfId="0"/>
    <xf numFmtId="2" fontId="11" fillId="16" borderId="11" xfId="0" applyNumberFormat="1" applyFont="1" applyFill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/>
    </xf>
    <xf numFmtId="2" fontId="0" fillId="0" borderId="0" xfId="0" applyNumberFormat="1"/>
    <xf numFmtId="9" fontId="0" fillId="0" borderId="0" xfId="2" applyFont="1"/>
    <xf numFmtId="0" fontId="0" fillId="0" borderId="0" xfId="0"/>
    <xf numFmtId="2" fontId="11" fillId="16" borderId="11" xfId="0" applyNumberFormat="1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0" fillId="0" borderId="0" xfId="0"/>
    <xf numFmtId="0" fontId="52" fillId="24" borderId="28" xfId="9" applyFont="1" applyFill="1" applyBorder="1" applyAlignment="1">
      <alignment horizontal="center"/>
    </xf>
    <xf numFmtId="0" fontId="53" fillId="0" borderId="62" xfId="0" applyFont="1" applyFill="1" applyBorder="1" applyAlignment="1"/>
    <xf numFmtId="0" fontId="53" fillId="0" borderId="28" xfId="0" applyFont="1" applyFill="1" applyBorder="1" applyAlignment="1"/>
    <xf numFmtId="0" fontId="52" fillId="24" borderId="28" xfId="9" applyFont="1" applyFill="1" applyBorder="1" applyAlignment="1">
      <alignment horizontal="center" wrapText="1"/>
    </xf>
    <xf numFmtId="0" fontId="52" fillId="24" borderId="47" xfId="9" applyFont="1" applyFill="1" applyBorder="1" applyAlignment="1">
      <alignment horizontal="center" wrapText="1"/>
    </xf>
    <xf numFmtId="0" fontId="51" fillId="21" borderId="31" xfId="0" applyFont="1" applyFill="1" applyBorder="1" applyAlignment="1">
      <alignment horizontal="center" vertical="center"/>
    </xf>
    <xf numFmtId="0" fontId="51" fillId="21" borderId="31" xfId="0" applyFont="1" applyFill="1" applyBorder="1" applyAlignment="1">
      <alignment horizontal="center" vertical="center" wrapText="1"/>
    </xf>
    <xf numFmtId="0" fontId="20" fillId="0" borderId="1" xfId="9" applyFont="1" applyFill="1" applyBorder="1" applyAlignment="1">
      <alignment horizontal="left" wrapText="1"/>
    </xf>
    <xf numFmtId="0" fontId="54" fillId="0" borderId="24" xfId="9" applyFont="1" applyFill="1" applyBorder="1" applyAlignment="1">
      <alignment wrapText="1"/>
    </xf>
    <xf numFmtId="0" fontId="20" fillId="0" borderId="24" xfId="1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/>
    </xf>
    <xf numFmtId="0" fontId="20" fillId="0" borderId="14" xfId="9" applyFont="1" applyFill="1" applyBorder="1" applyAlignment="1">
      <alignment wrapText="1"/>
    </xf>
    <xf numFmtId="0" fontId="20" fillId="0" borderId="14" xfId="9" applyFont="1" applyFill="1" applyBorder="1" applyAlignment="1">
      <alignment horizontal="center" wrapText="1"/>
    </xf>
    <xf numFmtId="0" fontId="20" fillId="0" borderId="14" xfId="10" applyFont="1" applyFill="1" applyBorder="1" applyAlignment="1">
      <alignment horizontal="center" wrapText="1"/>
    </xf>
    <xf numFmtId="0" fontId="20" fillId="0" borderId="37" xfId="10" applyFont="1" applyFill="1" applyBorder="1" applyAlignment="1">
      <alignment horizontal="center" wrapText="1"/>
    </xf>
    <xf numFmtId="0" fontId="0" fillId="0" borderId="1" xfId="0" applyBorder="1"/>
    <xf numFmtId="0" fontId="0" fillId="0" borderId="24" xfId="0" applyBorder="1"/>
    <xf numFmtId="0" fontId="0" fillId="0" borderId="44" xfId="0" applyBorder="1"/>
    <xf numFmtId="0" fontId="20" fillId="0" borderId="5" xfId="9" applyFont="1" applyFill="1" applyBorder="1" applyAlignment="1">
      <alignment horizontal="left" wrapText="1"/>
    </xf>
    <xf numFmtId="0" fontId="54" fillId="0" borderId="6" xfId="9" applyFont="1" applyFill="1" applyBorder="1" applyAlignment="1">
      <alignment wrapText="1"/>
    </xf>
    <xf numFmtId="0" fontId="20" fillId="0" borderId="6" xfId="1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54" fillId="0" borderId="6" xfId="9" applyFont="1" applyFill="1" applyBorder="1" applyAlignment="1">
      <alignment horizontal="left" vertical="center" wrapText="1"/>
    </xf>
    <xf numFmtId="0" fontId="20" fillId="0" borderId="6" xfId="9" applyFont="1" applyFill="1" applyBorder="1" applyAlignment="1">
      <alignment wrapText="1"/>
    </xf>
    <xf numFmtId="0" fontId="20" fillId="0" borderId="21" xfId="10" applyFont="1" applyFill="1" applyBorder="1" applyAlignment="1">
      <alignment horizontal="center" wrapText="1"/>
    </xf>
    <xf numFmtId="0" fontId="0" fillId="0" borderId="5" xfId="0" applyBorder="1"/>
    <xf numFmtId="0" fontId="0" fillId="0" borderId="33" xfId="0" applyBorder="1"/>
    <xf numFmtId="0" fontId="20" fillId="0" borderId="6" xfId="9" applyFont="1" applyFill="1" applyBorder="1" applyAlignment="1">
      <alignment horizontal="center" wrapText="1"/>
    </xf>
    <xf numFmtId="0" fontId="0" fillId="20" borderId="5" xfId="0" applyFill="1" applyBorder="1" applyAlignment="1">
      <alignment horizontal="center"/>
    </xf>
    <xf numFmtId="0" fontId="0" fillId="20" borderId="6" xfId="0" applyFill="1" applyBorder="1" applyAlignment="1">
      <alignment horizontal="center"/>
    </xf>
    <xf numFmtId="0" fontId="0" fillId="20" borderId="7" xfId="0" applyFill="1" applyBorder="1" applyAlignment="1">
      <alignment horizontal="center"/>
    </xf>
    <xf numFmtId="0" fontId="20" fillId="20" borderId="5" xfId="9" applyFont="1" applyFill="1" applyBorder="1" applyAlignment="1">
      <alignment horizontal="left" wrapText="1"/>
    </xf>
    <xf numFmtId="0" fontId="54" fillId="20" borderId="6" xfId="9" applyFont="1" applyFill="1" applyBorder="1" applyAlignment="1">
      <alignment wrapText="1"/>
    </xf>
    <xf numFmtId="0" fontId="20" fillId="20" borderId="6" xfId="9" applyFont="1" applyFill="1" applyBorder="1" applyAlignment="1">
      <alignment wrapText="1"/>
    </xf>
    <xf numFmtId="0" fontId="20" fillId="20" borderId="6" xfId="9" applyFont="1" applyFill="1" applyBorder="1" applyAlignment="1">
      <alignment horizontal="center" wrapText="1"/>
    </xf>
    <xf numFmtId="0" fontId="20" fillId="20" borderId="6" xfId="10" applyFont="1" applyFill="1" applyBorder="1" applyAlignment="1">
      <alignment horizontal="center" wrapText="1"/>
    </xf>
    <xf numFmtId="0" fontId="20" fillId="20" borderId="21" xfId="10" applyFont="1" applyFill="1" applyBorder="1" applyAlignment="1">
      <alignment horizontal="center" wrapText="1"/>
    </xf>
    <xf numFmtId="0" fontId="0" fillId="20" borderId="5" xfId="0" applyFill="1" applyBorder="1"/>
    <xf numFmtId="0" fontId="0" fillId="20" borderId="6" xfId="0" applyFill="1" applyBorder="1"/>
    <xf numFmtId="0" fontId="0" fillId="20" borderId="33" xfId="0" applyFill="1" applyBorder="1"/>
    <xf numFmtId="0" fontId="0" fillId="0" borderId="34" xfId="0" applyBorder="1"/>
    <xf numFmtId="0" fontId="0" fillId="0" borderId="16" xfId="0" applyBorder="1"/>
    <xf numFmtId="0" fontId="4" fillId="0" borderId="31" xfId="0" applyFont="1" applyBorder="1"/>
    <xf numFmtId="10" fontId="4" fillId="0" borderId="28" xfId="0" applyNumberFormat="1" applyFont="1" applyBorder="1"/>
    <xf numFmtId="0" fontId="55" fillId="0" borderId="0" xfId="9" applyFont="1" applyFill="1" applyBorder="1" applyAlignment="1">
      <alignment horizontal="left" wrapText="1"/>
    </xf>
    <xf numFmtId="0" fontId="54" fillId="0" borderId="6" xfId="9" applyFont="1" applyFill="1" applyBorder="1" applyAlignment="1">
      <alignment horizontal="left" wrapText="1"/>
    </xf>
    <xf numFmtId="0" fontId="20" fillId="0" borderId="25" xfId="10" applyFont="1" applyFill="1" applyBorder="1" applyAlignment="1">
      <alignment horizontal="center" wrapText="1"/>
    </xf>
    <xf numFmtId="0" fontId="20" fillId="0" borderId="7" xfId="10" applyFont="1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33" xfId="0" applyFill="1" applyBorder="1"/>
    <xf numFmtId="0" fontId="54" fillId="20" borderId="6" xfId="9" applyFont="1" applyFill="1" applyBorder="1" applyAlignment="1">
      <alignment horizontal="left" wrapText="1"/>
    </xf>
    <xf numFmtId="0" fontId="20" fillId="20" borderId="7" xfId="10" applyFont="1" applyFill="1" applyBorder="1" applyAlignment="1">
      <alignment horizontal="center" wrapText="1"/>
    </xf>
    <xf numFmtId="0" fontId="20" fillId="0" borderId="6" xfId="9" applyFont="1" applyFill="1" applyBorder="1" applyAlignment="1">
      <alignment horizontal="left" wrapText="1"/>
    </xf>
    <xf numFmtId="0" fontId="20" fillId="0" borderId="5" xfId="9" applyFont="1" applyFill="1" applyBorder="1" applyAlignment="1">
      <alignment horizontal="left" vertical="center" wrapText="1"/>
    </xf>
    <xf numFmtId="0" fontId="20" fillId="0" borderId="6" xfId="1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33" xfId="0" applyBorder="1" applyAlignment="1"/>
    <xf numFmtId="0" fontId="52" fillId="24" borderId="6" xfId="9" applyFont="1" applyFill="1" applyBorder="1" applyAlignment="1">
      <alignment horizontal="center" wrapText="1"/>
    </xf>
    <xf numFmtId="0" fontId="52" fillId="24" borderId="6" xfId="9" applyFont="1" applyFill="1" applyBorder="1" applyAlignment="1">
      <alignment horizontal="center"/>
    </xf>
    <xf numFmtId="0" fontId="53" fillId="0" borderId="6" xfId="0" applyFont="1" applyFill="1" applyBorder="1" applyAlignment="1"/>
    <xf numFmtId="0" fontId="51" fillId="21" borderId="6" xfId="0" applyFont="1" applyFill="1" applyBorder="1" applyAlignment="1">
      <alignment horizontal="center" vertical="center"/>
    </xf>
    <xf numFmtId="0" fontId="51" fillId="21" borderId="6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20" fillId="10" borderId="6" xfId="9" applyFont="1" applyFill="1" applyBorder="1" applyAlignment="1">
      <alignment horizontal="left" wrapText="1"/>
    </xf>
    <xf numFmtId="0" fontId="54" fillId="10" borderId="6" xfId="9" applyFont="1" applyFill="1" applyBorder="1" applyAlignment="1">
      <alignment horizontal="left" wrapText="1"/>
    </xf>
    <xf numFmtId="0" fontId="20" fillId="10" borderId="6" xfId="9" applyFont="1" applyFill="1" applyBorder="1" applyAlignment="1">
      <alignment horizontal="center" wrapText="1"/>
    </xf>
    <xf numFmtId="0" fontId="20" fillId="10" borderId="6" xfId="10" applyFont="1" applyFill="1" applyBorder="1" applyAlignment="1">
      <alignment horizontal="center" wrapText="1"/>
    </xf>
    <xf numFmtId="0" fontId="0" fillId="10" borderId="6" xfId="0" applyFill="1" applyBorder="1"/>
    <xf numFmtId="0" fontId="0" fillId="25" borderId="6" xfId="0" applyFill="1" applyBorder="1"/>
    <xf numFmtId="0" fontId="0" fillId="25" borderId="6" xfId="0" applyFill="1" applyBorder="1" applyAlignment="1"/>
    <xf numFmtId="0" fontId="4" fillId="0" borderId="50" xfId="0" applyFont="1" applyBorder="1"/>
    <xf numFmtId="0" fontId="4" fillId="7" borderId="6" xfId="0" applyNumberFormat="1" applyFont="1" applyFill="1" applyBorder="1"/>
    <xf numFmtId="0" fontId="0" fillId="0" borderId="6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31" fillId="0" borderId="6" xfId="0" applyFont="1" applyBorder="1" applyAlignment="1">
      <alignment wrapText="1"/>
    </xf>
    <xf numFmtId="0" fontId="4" fillId="7" borderId="6" xfId="0" applyFont="1" applyFill="1" applyBorder="1"/>
    <xf numFmtId="0" fontId="0" fillId="0" borderId="6" xfId="0" applyNumberFormat="1" applyBorder="1" applyAlignment="1"/>
    <xf numFmtId="0" fontId="0" fillId="0" borderId="0" xfId="0"/>
    <xf numFmtId="0" fontId="17" fillId="3" borderId="1" xfId="0" applyFont="1" applyFill="1" applyBorder="1" applyAlignment="1">
      <alignment vertical="center" wrapText="1"/>
    </xf>
    <xf numFmtId="0" fontId="17" fillId="3" borderId="24" xfId="0" applyFont="1" applyFill="1" applyBorder="1" applyAlignment="1">
      <alignment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40" fillId="17" borderId="5" xfId="0" applyFont="1" applyFill="1" applyBorder="1" applyAlignment="1">
      <alignment vertical="center" wrapText="1"/>
    </xf>
    <xf numFmtId="0" fontId="42" fillId="17" borderId="5" xfId="0" applyFont="1" applyFill="1" applyBorder="1" applyAlignment="1">
      <alignment vertical="center" wrapText="1"/>
    </xf>
    <xf numFmtId="10" fontId="32" fillId="0" borderId="7" xfId="0" applyNumberFormat="1" applyFont="1" applyBorder="1" applyAlignment="1">
      <alignment horizontal="center" vertical="center" wrapText="1"/>
    </xf>
    <xf numFmtId="0" fontId="40" fillId="17" borderId="10" xfId="0" applyFont="1" applyFill="1" applyBorder="1" applyAlignment="1">
      <alignment vertical="center" wrapText="1"/>
    </xf>
    <xf numFmtId="0" fontId="40" fillId="4" borderId="11" xfId="0" applyFont="1" applyFill="1" applyBorder="1" applyAlignment="1">
      <alignment vertical="center" wrapText="1"/>
    </xf>
    <xf numFmtId="0" fontId="32" fillId="0" borderId="11" xfId="0" applyFont="1" applyBorder="1" applyAlignment="1">
      <alignment horizontal="center" vertical="center" wrapText="1"/>
    </xf>
    <xf numFmtId="10" fontId="32" fillId="0" borderId="11" xfId="0" applyNumberFormat="1" applyFont="1" applyBorder="1" applyAlignment="1">
      <alignment horizontal="center" vertical="center" wrapText="1"/>
    </xf>
    <xf numFmtId="10" fontId="32" fillId="0" borderId="12" xfId="0" applyNumberFormat="1" applyFont="1" applyBorder="1" applyAlignment="1">
      <alignment horizontal="center" vertical="center" wrapText="1"/>
    </xf>
    <xf numFmtId="0" fontId="12" fillId="0" borderId="0" xfId="4" applyFont="1" applyAlignment="1"/>
    <xf numFmtId="14" fontId="31" fillId="0" borderId="0" xfId="4" applyNumberFormat="1" applyFont="1" applyBorder="1" applyAlignment="1">
      <alignment horizontal="center" vertical="center"/>
    </xf>
    <xf numFmtId="0" fontId="32" fillId="0" borderId="0" xfId="0" applyFont="1" applyAlignment="1">
      <alignment vertical="top" wrapText="1"/>
    </xf>
    <xf numFmtId="0" fontId="56" fillId="0" borderId="0" xfId="0" applyFont="1"/>
    <xf numFmtId="0" fontId="13" fillId="5" borderId="6" xfId="0" applyFont="1" applyFill="1" applyBorder="1" applyAlignment="1">
      <alignment horizontal="center" vertical="center" wrapText="1"/>
    </xf>
    <xf numFmtId="0" fontId="57" fillId="9" borderId="6" xfId="0" applyFont="1" applyFill="1" applyBorder="1" applyAlignment="1">
      <alignment horizontal="center" vertical="center" wrapText="1"/>
    </xf>
    <xf numFmtId="0" fontId="57" fillId="5" borderId="6" xfId="0" applyFont="1" applyFill="1" applyBorder="1" applyAlignment="1">
      <alignment horizontal="center" vertical="center" wrapText="1"/>
    </xf>
    <xf numFmtId="10" fontId="57" fillId="20" borderId="6" xfId="0" applyNumberFormat="1" applyFont="1" applyFill="1" applyBorder="1" applyAlignment="1">
      <alignment horizontal="center" vertical="center" wrapText="1"/>
    </xf>
    <xf numFmtId="0" fontId="58" fillId="21" borderId="6" xfId="0" applyFont="1" applyFill="1" applyBorder="1" applyAlignment="1">
      <alignment horizontal="center"/>
    </xf>
    <xf numFmtId="0" fontId="44" fillId="0" borderId="0" xfId="0" applyFont="1" applyAlignment="1">
      <alignment horizontal="center"/>
    </xf>
    <xf numFmtId="0" fontId="9" fillId="3" borderId="6" xfId="0" applyFont="1" applyFill="1" applyBorder="1" applyAlignment="1">
      <alignment vertical="center"/>
    </xf>
    <xf numFmtId="0" fontId="31" fillId="4" borderId="6" xfId="0" applyFont="1" applyFill="1" applyBorder="1" applyAlignment="1">
      <alignment vertical="center" wrapText="1"/>
    </xf>
    <xf numFmtId="0" fontId="31" fillId="0" borderId="6" xfId="0" applyFont="1" applyFill="1" applyBorder="1" applyAlignment="1">
      <alignment horizontal="center" vertical="center" wrapText="1"/>
    </xf>
    <xf numFmtId="10" fontId="31" fillId="0" borderId="6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8" fillId="0" borderId="0" xfId="4" applyFont="1" applyBorder="1" applyAlignment="1">
      <alignment horizontal="left" vertical="center" wrapText="1"/>
    </xf>
    <xf numFmtId="0" fontId="9" fillId="3" borderId="1" xfId="4" applyFont="1" applyFill="1" applyBorder="1" applyAlignment="1">
      <alignment vertical="center" wrapText="1"/>
    </xf>
    <xf numFmtId="0" fontId="9" fillId="3" borderId="5" xfId="4" applyFont="1" applyFill="1" applyBorder="1" applyAlignment="1">
      <alignment vertical="center" wrapText="1"/>
    </xf>
    <xf numFmtId="0" fontId="9" fillId="3" borderId="2" xfId="4" applyFont="1" applyFill="1" applyBorder="1" applyAlignment="1">
      <alignment horizontal="center" vertical="center" wrapText="1"/>
    </xf>
    <xf numFmtId="0" fontId="9" fillId="3" borderId="3" xfId="4" applyFont="1" applyFill="1" applyBorder="1" applyAlignment="1">
      <alignment horizontal="center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center" vertical="center" wrapText="1"/>
    </xf>
    <xf numFmtId="0" fontId="9" fillId="3" borderId="5" xfId="4" applyFont="1" applyFill="1" applyBorder="1" applyAlignment="1">
      <alignment horizontal="center" vertical="center" wrapText="1"/>
    </xf>
    <xf numFmtId="0" fontId="8" fillId="4" borderId="20" xfId="4" applyFont="1" applyFill="1" applyBorder="1" applyAlignment="1">
      <alignment horizontal="center" vertical="center" wrapText="1"/>
    </xf>
    <xf numFmtId="0" fontId="8" fillId="4" borderId="21" xfId="4" applyFont="1" applyFill="1" applyBorder="1" applyAlignment="1">
      <alignment horizontal="center" vertical="center" wrapText="1"/>
    </xf>
    <xf numFmtId="0" fontId="8" fillId="4" borderId="22" xfId="4" applyFont="1" applyFill="1" applyBorder="1" applyAlignment="1">
      <alignment horizontal="center" vertical="center" wrapText="1"/>
    </xf>
    <xf numFmtId="0" fontId="8" fillId="4" borderId="8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9" fillId="3" borderId="10" xfId="4" applyFont="1" applyFill="1" applyBorder="1" applyAlignment="1">
      <alignment horizontal="center" vertical="center" wrapText="1"/>
    </xf>
    <xf numFmtId="0" fontId="8" fillId="4" borderId="29" xfId="4" applyFont="1" applyFill="1" applyBorder="1" applyAlignment="1">
      <alignment horizontal="center" vertical="center" wrapText="1"/>
    </xf>
    <xf numFmtId="0" fontId="8" fillId="4" borderId="27" xfId="4" applyFont="1" applyFill="1" applyBorder="1" applyAlignment="1">
      <alignment horizontal="center" vertical="center" wrapText="1"/>
    </xf>
    <xf numFmtId="0" fontId="8" fillId="4" borderId="30" xfId="4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14" fillId="4" borderId="39" xfId="4" applyFont="1" applyFill="1" applyBorder="1" applyAlignment="1">
      <alignment horizontal="center" vertical="center" wrapText="1"/>
    </xf>
    <xf numFmtId="0" fontId="14" fillId="4" borderId="40" xfId="4" applyFont="1" applyFill="1" applyBorder="1" applyAlignment="1">
      <alignment horizontal="center" vertical="center" wrapText="1"/>
    </xf>
    <xf numFmtId="0" fontId="14" fillId="4" borderId="23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vertical="center" wrapText="1"/>
    </xf>
    <xf numFmtId="0" fontId="14" fillId="4" borderId="10" xfId="4" applyFont="1" applyFill="1" applyBorder="1" applyAlignment="1">
      <alignment vertical="center" wrapText="1"/>
    </xf>
    <xf numFmtId="0" fontId="8" fillId="0" borderId="0" xfId="4" applyFont="1" applyAlignment="1">
      <alignment horizontal="left" vertical="center" wrapText="1"/>
    </xf>
    <xf numFmtId="0" fontId="14" fillId="0" borderId="0" xfId="4" applyFont="1" applyAlignment="1">
      <alignment horizontal="left" vertical="center"/>
    </xf>
    <xf numFmtId="0" fontId="9" fillId="3" borderId="33" xfId="4" applyFont="1" applyFill="1" applyBorder="1" applyAlignment="1">
      <alignment horizontal="center" vertical="center" wrapText="1"/>
    </xf>
    <xf numFmtId="0" fontId="9" fillId="3" borderId="21" xfId="4" applyFont="1" applyFill="1" applyBorder="1" applyAlignment="1">
      <alignment horizontal="center" vertical="center" wrapText="1"/>
    </xf>
    <xf numFmtId="0" fontId="9" fillId="3" borderId="34" xfId="4" applyFont="1" applyFill="1" applyBorder="1" applyAlignment="1">
      <alignment horizontal="center" vertical="center" wrapText="1"/>
    </xf>
    <xf numFmtId="0" fontId="14" fillId="0" borderId="0" xfId="4" applyFont="1" applyAlignment="1">
      <alignment horizontal="left" vertical="center" wrapText="1"/>
    </xf>
    <xf numFmtId="0" fontId="14" fillId="4" borderId="5" xfId="4" applyFont="1" applyFill="1" applyBorder="1" applyAlignment="1">
      <alignment horizontal="left" vertical="center" wrapText="1"/>
    </xf>
    <xf numFmtId="0" fontId="14" fillId="4" borderId="10" xfId="4" applyFont="1" applyFill="1" applyBorder="1" applyAlignment="1">
      <alignment horizontal="left" vertical="center" wrapText="1"/>
    </xf>
    <xf numFmtId="0" fontId="9" fillId="3" borderId="36" xfId="4" applyFont="1" applyFill="1" applyBorder="1" applyAlignment="1">
      <alignment vertical="center"/>
    </xf>
    <xf numFmtId="0" fontId="9" fillId="3" borderId="13" xfId="4" applyFont="1" applyFill="1" applyBorder="1" applyAlignment="1">
      <alignment vertical="center"/>
    </xf>
    <xf numFmtId="0" fontId="9" fillId="3" borderId="32" xfId="4" applyFont="1" applyFill="1" applyBorder="1" applyAlignment="1">
      <alignment horizontal="center" vertical="center" wrapText="1"/>
    </xf>
    <xf numFmtId="0" fontId="9" fillId="3" borderId="26" xfId="4" applyFont="1" applyFill="1" applyBorder="1" applyAlignment="1">
      <alignment horizontal="center" vertical="center" wrapText="1"/>
    </xf>
    <xf numFmtId="0" fontId="11" fillId="0" borderId="33" xfId="4" applyFont="1" applyBorder="1" applyAlignment="1">
      <alignment horizontal="left" vertical="center"/>
    </xf>
    <xf numFmtId="0" fontId="11" fillId="0" borderId="34" xfId="4" applyFont="1" applyBorder="1" applyAlignment="1">
      <alignment horizontal="left" vertical="center"/>
    </xf>
    <xf numFmtId="0" fontId="11" fillId="0" borderId="41" xfId="4" applyFont="1" applyBorder="1" applyAlignment="1">
      <alignment horizontal="center" vertical="center"/>
    </xf>
    <xf numFmtId="0" fontId="11" fillId="0" borderId="42" xfId="4" applyFont="1" applyBorder="1" applyAlignment="1">
      <alignment horizontal="center" vertical="center"/>
    </xf>
    <xf numFmtId="0" fontId="9" fillId="3" borderId="6" xfId="4" applyFont="1" applyFill="1" applyBorder="1" applyAlignment="1">
      <alignment horizontal="center" vertical="center" wrapText="1"/>
    </xf>
    <xf numFmtId="0" fontId="9" fillId="3" borderId="7" xfId="4" applyFont="1" applyFill="1" applyBorder="1" applyAlignment="1">
      <alignment horizontal="center" vertical="center" wrapText="1"/>
    </xf>
    <xf numFmtId="0" fontId="9" fillId="3" borderId="24" xfId="4" applyFont="1" applyFill="1" applyBorder="1" applyAlignment="1">
      <alignment horizontal="center" vertical="center" wrapText="1"/>
    </xf>
    <xf numFmtId="0" fontId="9" fillId="3" borderId="44" xfId="4" applyFont="1" applyFill="1" applyBorder="1" applyAlignment="1">
      <alignment horizontal="center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8" xfId="4" applyFont="1" applyFill="1" applyBorder="1" applyAlignment="1">
      <alignment horizontal="center" vertical="center"/>
    </xf>
    <xf numFmtId="0" fontId="9" fillId="3" borderId="14" xfId="4" applyFont="1" applyFill="1" applyBorder="1" applyAlignment="1">
      <alignment horizontal="center" vertical="center"/>
    </xf>
    <xf numFmtId="0" fontId="9" fillId="3" borderId="14" xfId="4" applyFont="1" applyFill="1" applyBorder="1" applyAlignment="1">
      <alignment horizontal="center" vertical="center" wrapText="1"/>
    </xf>
    <xf numFmtId="0" fontId="9" fillId="3" borderId="6" xfId="4" applyFont="1" applyFill="1" applyBorder="1" applyAlignment="1">
      <alignment horizontal="center" vertical="center"/>
    </xf>
    <xf numFmtId="0" fontId="9" fillId="3" borderId="15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 wrapText="1"/>
    </xf>
    <xf numFmtId="0" fontId="14" fillId="4" borderId="10" xfId="4" applyFont="1" applyFill="1" applyBorder="1" applyAlignment="1">
      <alignment horizontal="center" vertical="center" wrapText="1"/>
    </xf>
    <xf numFmtId="0" fontId="9" fillId="3" borderId="36" xfId="4" applyFont="1" applyFill="1" applyBorder="1" applyAlignment="1">
      <alignment horizontal="center" vertical="center" wrapText="1"/>
    </xf>
    <xf numFmtId="0" fontId="9" fillId="3" borderId="13" xfId="4" applyFont="1" applyFill="1" applyBorder="1" applyAlignment="1">
      <alignment horizontal="center" vertical="center" wrapText="1"/>
    </xf>
    <xf numFmtId="0" fontId="9" fillId="3" borderId="46" xfId="4" applyFont="1" applyFill="1" applyBorder="1" applyAlignment="1">
      <alignment horizontal="center" vertical="center"/>
    </xf>
    <xf numFmtId="0" fontId="9" fillId="3" borderId="46" xfId="4" applyFont="1" applyFill="1" applyBorder="1" applyAlignment="1">
      <alignment horizontal="center" vertical="center" wrapText="1"/>
    </xf>
    <xf numFmtId="0" fontId="9" fillId="3" borderId="44" xfId="4" applyFont="1" applyFill="1" applyBorder="1" applyAlignment="1">
      <alignment horizontal="center" vertical="center" wrapText="1"/>
    </xf>
    <xf numFmtId="0" fontId="9" fillId="3" borderId="37" xfId="4" applyFont="1" applyFill="1" applyBorder="1" applyAlignment="1">
      <alignment horizontal="center" vertical="center" wrapText="1"/>
    </xf>
    <xf numFmtId="0" fontId="9" fillId="3" borderId="38" xfId="4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9" fillId="0" borderId="31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30" fillId="0" borderId="50" xfId="7" applyFont="1" applyFill="1" applyBorder="1" applyAlignment="1" applyProtection="1">
      <alignment horizontal="left" wrapText="1"/>
    </xf>
    <xf numFmtId="0" fontId="11" fillId="0" borderId="50" xfId="0" applyFont="1" applyFill="1" applyBorder="1" applyAlignment="1">
      <alignment horizontal="left" wrapText="1"/>
    </xf>
    <xf numFmtId="0" fontId="19" fillId="0" borderId="51" xfId="0" applyFont="1" applyBorder="1" applyAlignment="1">
      <alignment horizontal="center" vertical="center" wrapText="1"/>
    </xf>
    <xf numFmtId="0" fontId="30" fillId="0" borderId="31" xfId="7" applyFont="1" applyFill="1" applyBorder="1" applyAlignment="1" applyProtection="1">
      <alignment horizontal="left" wrapText="1"/>
    </xf>
    <xf numFmtId="0" fontId="31" fillId="0" borderId="50" xfId="0" applyFont="1" applyFill="1" applyBorder="1" applyAlignment="1">
      <alignment horizontal="left" wrapText="1"/>
    </xf>
    <xf numFmtId="0" fontId="30" fillId="0" borderId="50" xfId="7" applyFont="1" applyFill="1" applyBorder="1" applyAlignment="1" applyProtection="1">
      <alignment horizontal="left" vertical="top" wrapText="1"/>
    </xf>
    <xf numFmtId="0" fontId="19" fillId="0" borderId="43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30" fillId="0" borderId="31" xfId="7" applyFont="1" applyFill="1" applyBorder="1" applyAlignment="1" applyProtection="1">
      <alignment horizontal="left" vertical="center" wrapText="1"/>
    </xf>
    <xf numFmtId="0" fontId="30" fillId="0" borderId="50" xfId="7" applyFont="1" applyFill="1" applyBorder="1" applyAlignment="1" applyProtection="1">
      <alignment horizontal="left" vertical="center" wrapText="1"/>
    </xf>
    <xf numFmtId="0" fontId="31" fillId="0" borderId="51" xfId="0" applyFont="1" applyFill="1" applyBorder="1" applyAlignment="1">
      <alignment horizontal="left" wrapText="1"/>
    </xf>
    <xf numFmtId="0" fontId="14" fillId="0" borderId="0" xfId="0" applyFont="1" applyAlignment="1">
      <alignment horizontal="left" vertical="center"/>
    </xf>
    <xf numFmtId="0" fontId="18" fillId="13" borderId="31" xfId="0" applyFont="1" applyFill="1" applyBorder="1" applyAlignment="1">
      <alignment horizontal="center" vertical="center" wrapText="1"/>
    </xf>
    <xf numFmtId="0" fontId="18" fillId="13" borderId="55" xfId="0" applyFont="1" applyFill="1" applyBorder="1" applyAlignment="1">
      <alignment horizontal="center" vertical="center" wrapText="1"/>
    </xf>
    <xf numFmtId="0" fontId="18" fillId="13" borderId="47" xfId="0" applyFont="1" applyFill="1" applyBorder="1" applyAlignment="1">
      <alignment horizontal="center" vertical="center" wrapText="1"/>
    </xf>
    <xf numFmtId="0" fontId="18" fillId="13" borderId="48" xfId="0" applyFont="1" applyFill="1" applyBorder="1" applyAlignment="1">
      <alignment horizontal="center" vertical="center" wrapText="1"/>
    </xf>
    <xf numFmtId="0" fontId="18" fillId="13" borderId="54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justify" vertical="center" wrapText="1"/>
    </xf>
    <xf numFmtId="0" fontId="19" fillId="0" borderId="50" xfId="0" applyFont="1" applyBorder="1" applyAlignment="1">
      <alignment horizontal="justify" vertical="center" wrapText="1"/>
    </xf>
    <xf numFmtId="0" fontId="19" fillId="0" borderId="58" xfId="0" applyFont="1" applyBorder="1" applyAlignment="1">
      <alignment vertical="center" wrapText="1"/>
    </xf>
    <xf numFmtId="0" fontId="19" fillId="0" borderId="50" xfId="0" applyFont="1" applyBorder="1" applyAlignment="1">
      <alignment vertical="center" wrapText="1"/>
    </xf>
    <xf numFmtId="0" fontId="19" fillId="0" borderId="55" xfId="0" applyFont="1" applyBorder="1" applyAlignment="1">
      <alignment vertical="center" wrapText="1"/>
    </xf>
    <xf numFmtId="0" fontId="19" fillId="0" borderId="58" xfId="0" applyFont="1" applyBorder="1" applyAlignment="1">
      <alignment horizontal="justify" vertical="center" wrapText="1"/>
    </xf>
    <xf numFmtId="0" fontId="19" fillId="0" borderId="55" xfId="0" applyFont="1" applyBorder="1" applyAlignment="1">
      <alignment horizontal="justify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10" fontId="18" fillId="0" borderId="58" xfId="0" applyNumberFormat="1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8" fillId="13" borderId="4" xfId="0" applyFont="1" applyFill="1" applyBorder="1" applyAlignment="1">
      <alignment horizontal="center" vertical="center" wrapText="1"/>
    </xf>
    <xf numFmtId="0" fontId="18" fillId="13" borderId="53" xfId="0" applyFont="1" applyFill="1" applyBorder="1" applyAlignment="1">
      <alignment horizontal="center" vertical="center" wrapText="1"/>
    </xf>
    <xf numFmtId="0" fontId="18" fillId="14" borderId="52" xfId="0" applyFont="1" applyFill="1" applyBorder="1" applyAlignment="1">
      <alignment vertical="center" wrapText="1"/>
    </xf>
    <xf numFmtId="0" fontId="18" fillId="14" borderId="56" xfId="0" applyFont="1" applyFill="1" applyBorder="1" applyAlignment="1">
      <alignment vertical="center" wrapText="1"/>
    </xf>
    <xf numFmtId="0" fontId="18" fillId="14" borderId="53" xfId="0" applyFont="1" applyFill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31" xfId="0" applyFont="1" applyFill="1" applyBorder="1" applyAlignment="1">
      <alignment vertical="center" wrapText="1"/>
    </xf>
    <xf numFmtId="0" fontId="19" fillId="0" borderId="50" xfId="0" applyFont="1" applyFill="1" applyBorder="1" applyAlignment="1">
      <alignment vertical="center" wrapText="1"/>
    </xf>
    <xf numFmtId="0" fontId="19" fillId="0" borderId="55" xfId="0" applyFont="1" applyFill="1" applyBorder="1" applyAlignment="1">
      <alignment vertical="center" wrapText="1"/>
    </xf>
    <xf numFmtId="0" fontId="19" fillId="0" borderId="55" xfId="0" applyFont="1" applyBorder="1" applyAlignment="1">
      <alignment horizontal="center" vertical="center" wrapText="1"/>
    </xf>
    <xf numFmtId="0" fontId="35" fillId="0" borderId="31" xfId="0" applyFont="1" applyBorder="1" applyAlignment="1">
      <alignment vertical="center" wrapText="1"/>
    </xf>
    <xf numFmtId="0" fontId="35" fillId="0" borderId="50" xfId="0" applyFont="1" applyBorder="1" applyAlignment="1">
      <alignment vertical="center" wrapText="1"/>
    </xf>
    <xf numFmtId="0" fontId="35" fillId="0" borderId="55" xfId="0" applyFont="1" applyBorder="1" applyAlignment="1">
      <alignment vertical="center" wrapText="1"/>
    </xf>
    <xf numFmtId="10" fontId="18" fillId="0" borderId="31" xfId="0" applyNumberFormat="1" applyFont="1" applyFill="1" applyBorder="1" applyAlignment="1">
      <alignment horizontal="center" vertical="center" wrapText="1"/>
    </xf>
    <xf numFmtId="10" fontId="18" fillId="0" borderId="50" xfId="0" applyNumberFormat="1" applyFont="1" applyFill="1" applyBorder="1" applyAlignment="1">
      <alignment horizontal="center" vertical="center" wrapText="1"/>
    </xf>
    <xf numFmtId="10" fontId="18" fillId="0" borderId="55" xfId="0" applyNumberFormat="1" applyFont="1" applyFill="1" applyBorder="1" applyAlignment="1">
      <alignment horizontal="center" vertical="center" wrapText="1"/>
    </xf>
    <xf numFmtId="9" fontId="18" fillId="0" borderId="31" xfId="0" applyNumberFormat="1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horizontal="center" vertical="center" wrapText="1"/>
    </xf>
    <xf numFmtId="0" fontId="18" fillId="0" borderId="5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8" fillId="0" borderId="31" xfId="0" applyFont="1" applyBorder="1" applyAlignment="1">
      <alignment vertical="center" wrapText="1"/>
    </xf>
    <xf numFmtId="0" fontId="18" fillId="0" borderId="50" xfId="0" applyFont="1" applyBorder="1" applyAlignment="1">
      <alignment vertical="center" wrapText="1"/>
    </xf>
    <xf numFmtId="0" fontId="18" fillId="0" borderId="55" xfId="0" applyFont="1" applyBorder="1" applyAlignment="1">
      <alignment vertical="center" wrapText="1"/>
    </xf>
    <xf numFmtId="0" fontId="19" fillId="0" borderId="58" xfId="0" applyFont="1" applyBorder="1" applyAlignment="1">
      <alignment horizontal="center" vertical="center" wrapText="1"/>
    </xf>
    <xf numFmtId="0" fontId="35" fillId="0" borderId="58" xfId="0" applyFont="1" applyBorder="1" applyAlignment="1">
      <alignment vertical="center" wrapText="1"/>
    </xf>
    <xf numFmtId="10" fontId="18" fillId="0" borderId="58" xfId="0" applyNumberFormat="1" applyFont="1" applyFill="1" applyBorder="1" applyAlignment="1">
      <alignment horizontal="center" vertical="center" wrapText="1"/>
    </xf>
    <xf numFmtId="0" fontId="18" fillId="0" borderId="58" xfId="0" applyFont="1" applyBorder="1" applyAlignment="1">
      <alignment vertical="center" wrapText="1"/>
    </xf>
    <xf numFmtId="0" fontId="19" fillId="0" borderId="58" xfId="0" applyFont="1" applyFill="1" applyBorder="1" applyAlignment="1">
      <alignment vertical="center" wrapText="1"/>
    </xf>
    <xf numFmtId="0" fontId="18" fillId="14" borderId="47" xfId="0" applyFont="1" applyFill="1" applyBorder="1" applyAlignment="1">
      <alignment vertical="center" wrapText="1"/>
    </xf>
    <xf numFmtId="0" fontId="18" fillId="14" borderId="48" xfId="0" applyFont="1" applyFill="1" applyBorder="1" applyAlignment="1">
      <alignment vertical="center" wrapText="1"/>
    </xf>
    <xf numFmtId="0" fontId="18" fillId="14" borderId="54" xfId="0" applyFont="1" applyFill="1" applyBorder="1" applyAlignment="1">
      <alignment vertical="center" wrapText="1"/>
    </xf>
    <xf numFmtId="0" fontId="18" fillId="14" borderId="49" xfId="0" applyFont="1" applyFill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18" fillId="0" borderId="51" xfId="0" applyFont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wrapText="1"/>
    </xf>
    <xf numFmtId="0" fontId="18" fillId="0" borderId="5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19" fillId="0" borderId="51" xfId="0" applyFont="1" applyBorder="1" applyAlignment="1">
      <alignment vertical="center" wrapText="1"/>
    </xf>
    <xf numFmtId="10" fontId="18" fillId="0" borderId="31" xfId="0" applyNumberFormat="1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28" fillId="0" borderId="31" xfId="0" applyFont="1" applyBorder="1" applyAlignment="1">
      <alignment horizontal="left" vertical="center" wrapText="1"/>
    </xf>
    <xf numFmtId="0" fontId="28" fillId="0" borderId="51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50" xfId="0" applyFont="1" applyBorder="1" applyAlignment="1">
      <alignment horizontal="left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9" fillId="15" borderId="28" xfId="0" applyFont="1" applyFill="1" applyBorder="1" applyAlignment="1">
      <alignment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3" fillId="0" borderId="25" xfId="0" applyFont="1" applyFill="1" applyBorder="1" applyAlignment="1">
      <alignment horizontal="center" vertical="center" wrapText="1"/>
    </xf>
    <xf numFmtId="0" fontId="43" fillId="0" borderId="7" xfId="0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/>
    </xf>
    <xf numFmtId="0" fontId="14" fillId="0" borderId="0" xfId="4" applyFont="1" applyBorder="1" applyAlignment="1">
      <alignment horizontal="left" vertical="center"/>
    </xf>
    <xf numFmtId="0" fontId="9" fillId="16" borderId="10" xfId="0" applyFont="1" applyFill="1" applyBorder="1" applyAlignment="1">
      <alignment horizontal="center" vertical="center"/>
    </xf>
    <xf numFmtId="0" fontId="9" fillId="16" borderId="11" xfId="0" applyFont="1" applyFill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0" fillId="0" borderId="0" xfId="0"/>
    <xf numFmtId="0" fontId="13" fillId="0" borderId="39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9" fillId="18" borderId="52" xfId="0" applyFont="1" applyFill="1" applyBorder="1" applyAlignment="1">
      <alignment horizontal="center" vertical="center" wrapText="1"/>
    </xf>
    <xf numFmtId="0" fontId="9" fillId="18" borderId="5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0" xfId="4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vertical="center" wrapText="1"/>
    </xf>
    <xf numFmtId="0" fontId="14" fillId="4" borderId="10" xfId="0" applyFont="1" applyFill="1" applyBorder="1" applyAlignment="1">
      <alignment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17" borderId="33" xfId="0" applyFont="1" applyFill="1" applyBorder="1" applyAlignment="1">
      <alignment vertical="center" wrapText="1"/>
    </xf>
    <xf numFmtId="0" fontId="9" fillId="17" borderId="21" xfId="0" applyFont="1" applyFill="1" applyBorder="1" applyAlignment="1">
      <alignment vertical="center" wrapText="1"/>
    </xf>
    <xf numFmtId="0" fontId="9" fillId="17" borderId="34" xfId="0" applyFont="1" applyFill="1" applyBorder="1" applyAlignment="1">
      <alignment vertical="center" wrapText="1"/>
    </xf>
    <xf numFmtId="0" fontId="9" fillId="3" borderId="63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9" fillId="17" borderId="6" xfId="0" applyFont="1" applyFill="1" applyBorder="1" applyAlignment="1">
      <alignment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/>
    </xf>
    <xf numFmtId="0" fontId="9" fillId="22" borderId="1" xfId="4" applyFont="1" applyFill="1" applyBorder="1" applyAlignment="1">
      <alignment horizontal="center" vertical="center" wrapText="1"/>
    </xf>
    <xf numFmtId="0" fontId="9" fillId="22" borderId="5" xfId="4" applyFont="1" applyFill="1" applyBorder="1" applyAlignment="1">
      <alignment horizontal="center" vertical="center" wrapText="1"/>
    </xf>
    <xf numFmtId="0" fontId="9" fillId="22" borderId="36" xfId="4" applyFont="1" applyFill="1" applyBorder="1" applyAlignment="1">
      <alignment horizontal="center" vertical="center" wrapText="1"/>
    </xf>
    <xf numFmtId="0" fontId="9" fillId="22" borderId="13" xfId="4" applyFont="1" applyFill="1" applyBorder="1" applyAlignment="1">
      <alignment horizontal="center" vertical="center" wrapText="1"/>
    </xf>
    <xf numFmtId="0" fontId="9" fillId="3" borderId="6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51" fillId="23" borderId="47" xfId="0" applyFont="1" applyFill="1" applyBorder="1" applyAlignment="1">
      <alignment horizontal="center" wrapText="1"/>
    </xf>
    <xf numFmtId="0" fontId="51" fillId="23" borderId="48" xfId="0" applyFont="1" applyFill="1" applyBorder="1" applyAlignment="1">
      <alignment horizontal="center" wrapText="1"/>
    </xf>
    <xf numFmtId="0" fontId="51" fillId="23" borderId="49" xfId="0" applyFont="1" applyFill="1" applyBorder="1" applyAlignment="1">
      <alignment horizontal="center" wrapText="1"/>
    </xf>
    <xf numFmtId="0" fontId="51" fillId="23" borderId="43" xfId="0" applyFont="1" applyFill="1" applyBorder="1" applyAlignment="1">
      <alignment horizontal="center" wrapText="1"/>
    </xf>
    <xf numFmtId="0" fontId="51" fillId="23" borderId="3" xfId="0" applyFont="1" applyFill="1" applyBorder="1" applyAlignment="1">
      <alignment horizontal="center" wrapText="1"/>
    </xf>
    <xf numFmtId="0" fontId="51" fillId="23" borderId="4" xfId="0" applyFont="1" applyFill="1" applyBorder="1" applyAlignment="1">
      <alignment horizontal="center" wrapText="1"/>
    </xf>
  </cellXfs>
  <cellStyles count="11">
    <cellStyle name="Bueno" xfId="3" builtinId="26"/>
    <cellStyle name="Hipervínculo" xfId="7" builtinId="8"/>
    <cellStyle name="Millares" xfId="1" builtinId="3"/>
    <cellStyle name="Normal" xfId="0" builtinId="0"/>
    <cellStyle name="Normal 2" xfId="4" xr:uid="{00000000-0005-0000-0000-000004000000}"/>
    <cellStyle name="Normal 2 2" xfId="6" xr:uid="{00000000-0005-0000-0000-000005000000}"/>
    <cellStyle name="Normal 2 3" xfId="8" xr:uid="{00000000-0005-0000-0000-000006000000}"/>
    <cellStyle name="Normal_Hoja1" xfId="9" xr:uid="{00000000-0005-0000-0000-000007000000}"/>
    <cellStyle name="Normal_Hoja1_1" xfId="10" xr:uid="{00000000-0005-0000-0000-000008000000}"/>
    <cellStyle name="Porcentaje" xfId="2" builtinId="5"/>
    <cellStyle name="Porcentaje 2" xfId="5" xr:uid="{00000000-0005-0000-0000-00000A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s-ES" sz="900"/>
              <a:t>Evolució de l'oferta de cursos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'[2]Dades globals'!$B$3</c:f>
              <c:strCache>
                <c:ptCount val="1"/>
                <c:pt idx="0">
                  <c:v>Pla general</c:v>
                </c:pt>
              </c:strCache>
            </c:strRef>
          </c:tx>
          <c:spPr>
            <a:solidFill>
              <a:srgbClr val="FF993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'[2]Dades globals'!$A$4:$A$13</c:f>
              <c:strCache>
                <c:ptCount val="10"/>
                <c:pt idx="0">
                  <c:v>2008-09</c:v>
                </c:pt>
                <c:pt idx="1">
                  <c:v>2009-10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</c:strCache>
            </c:strRef>
          </c:cat>
          <c:val>
            <c:numRef>
              <c:f>'[2]Dades globals'!$B$4:$B$13</c:f>
              <c:numCache>
                <c:formatCode>General</c:formatCode>
                <c:ptCount val="10"/>
                <c:pt idx="0">
                  <c:v>66</c:v>
                </c:pt>
                <c:pt idx="1">
                  <c:v>122</c:v>
                </c:pt>
                <c:pt idx="2">
                  <c:v>160</c:v>
                </c:pt>
                <c:pt idx="3">
                  <c:v>176</c:v>
                </c:pt>
                <c:pt idx="4">
                  <c:v>140</c:v>
                </c:pt>
                <c:pt idx="5">
                  <c:v>99</c:v>
                </c:pt>
                <c:pt idx="6">
                  <c:v>91</c:v>
                </c:pt>
                <c:pt idx="7">
                  <c:v>118</c:v>
                </c:pt>
                <c:pt idx="8">
                  <c:v>108</c:v>
                </c:pt>
                <c:pt idx="9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E-4267-9D2C-B735C16BC980}"/>
            </c:ext>
          </c:extLst>
        </c:ser>
        <c:ser>
          <c:idx val="1"/>
          <c:order val="1"/>
          <c:tx>
            <c:strRef>
              <c:f>'[2]Dades globals'!$C$3</c:f>
              <c:strCache>
                <c:ptCount val="1"/>
                <c:pt idx="0">
                  <c:v>Pla específic</c:v>
                </c:pt>
              </c:strCache>
            </c:strRef>
          </c:tx>
          <c:spPr>
            <a:solidFill>
              <a:srgbClr val="FFCC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'[2]Dades globals'!$A$4:$A$13</c:f>
              <c:strCache>
                <c:ptCount val="10"/>
                <c:pt idx="0">
                  <c:v>2008-09</c:v>
                </c:pt>
                <c:pt idx="1">
                  <c:v>2009-10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</c:strCache>
            </c:strRef>
          </c:cat>
          <c:val>
            <c:numRef>
              <c:f>'[2]Dades globals'!$C$4:$C$13</c:f>
              <c:numCache>
                <c:formatCode>General</c:formatCode>
                <c:ptCount val="10"/>
                <c:pt idx="0">
                  <c:v>12</c:v>
                </c:pt>
                <c:pt idx="1">
                  <c:v>40</c:v>
                </c:pt>
                <c:pt idx="2">
                  <c:v>66</c:v>
                </c:pt>
                <c:pt idx="3">
                  <c:v>35</c:v>
                </c:pt>
                <c:pt idx="4">
                  <c:v>43</c:v>
                </c:pt>
                <c:pt idx="5">
                  <c:v>35</c:v>
                </c:pt>
                <c:pt idx="6">
                  <c:v>38</c:v>
                </c:pt>
                <c:pt idx="7">
                  <c:v>34</c:v>
                </c:pt>
                <c:pt idx="8">
                  <c:v>43</c:v>
                </c:pt>
                <c:pt idx="9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8E-4267-9D2C-B735C16BC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339092584"/>
        <c:axId val="33909297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'[2]Dades globals'!$D$3</c15:sqref>
                        </c15:formulaRef>
                      </c:ext>
                    </c:extLst>
                    <c:strCache>
                      <c:ptCount val="1"/>
                      <c:pt idx="0">
                        <c:v>Oferta cursos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'[2]Dades globals'!$A$4:$A$13</c15:sqref>
                        </c15:formulaRef>
                      </c:ext>
                    </c:extLst>
                    <c:strCache>
                      <c:ptCount val="10"/>
                      <c:pt idx="0">
                        <c:v>2008-09</c:v>
                      </c:pt>
                      <c:pt idx="1">
                        <c:v>2009-10</c:v>
                      </c:pt>
                      <c:pt idx="2">
                        <c:v>2010-11</c:v>
                      </c:pt>
                      <c:pt idx="3">
                        <c:v>2011-12</c:v>
                      </c:pt>
                      <c:pt idx="4">
                        <c:v>2012-13</c:v>
                      </c:pt>
                      <c:pt idx="5">
                        <c:v>2013-14</c:v>
                      </c:pt>
                      <c:pt idx="6">
                        <c:v>2014-15</c:v>
                      </c:pt>
                      <c:pt idx="7">
                        <c:v>2015-16</c:v>
                      </c:pt>
                      <c:pt idx="8">
                        <c:v>2016-17</c:v>
                      </c:pt>
                      <c:pt idx="9">
                        <c:v>2017-18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'[2]Dades globals'!$D$4:$D$13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78</c:v>
                      </c:pt>
                      <c:pt idx="1">
                        <c:v>162</c:v>
                      </c:pt>
                      <c:pt idx="2">
                        <c:v>226</c:v>
                      </c:pt>
                      <c:pt idx="3">
                        <c:v>211</c:v>
                      </c:pt>
                      <c:pt idx="4">
                        <c:v>183</c:v>
                      </c:pt>
                      <c:pt idx="5">
                        <c:v>134</c:v>
                      </c:pt>
                      <c:pt idx="6">
                        <c:v>129</c:v>
                      </c:pt>
                      <c:pt idx="7">
                        <c:v>152</c:v>
                      </c:pt>
                      <c:pt idx="8">
                        <c:v>151</c:v>
                      </c:pt>
                      <c:pt idx="9">
                        <c:v>132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38E-4267-9D2C-B735C16BC980}"/>
                  </c:ext>
                </c:extLst>
              </c15:ser>
            </c15:filteredBarSeries>
          </c:ext>
        </c:extLst>
      </c:barChart>
      <c:catAx>
        <c:axId val="339092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39092976"/>
        <c:crosses val="autoZero"/>
        <c:auto val="1"/>
        <c:lblAlgn val="ctr"/>
        <c:lblOffset val="100"/>
        <c:noMultiLvlLbl val="0"/>
      </c:catAx>
      <c:valAx>
        <c:axId val="3390929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3390925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s-ES" sz="900"/>
              <a:t>Evolució del nombre d'assistents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'[2]Dades globals'!$G$3</c:f>
              <c:strCache>
                <c:ptCount val="1"/>
                <c:pt idx="0">
                  <c:v>Pla general</c:v>
                </c:pt>
              </c:strCache>
            </c:strRef>
          </c:tx>
          <c:spPr>
            <a:solidFill>
              <a:srgbClr val="FF9933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'[2]Dades globals'!$F$4:$F$13</c:f>
              <c:strCache>
                <c:ptCount val="10"/>
                <c:pt idx="0">
                  <c:v>2008-09</c:v>
                </c:pt>
                <c:pt idx="1">
                  <c:v>2009-10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</c:strCache>
            </c:strRef>
          </c:cat>
          <c:val>
            <c:numRef>
              <c:f>'[2]Dades globals'!$G$4:$G$13</c:f>
              <c:numCache>
                <c:formatCode>General</c:formatCode>
                <c:ptCount val="10"/>
                <c:pt idx="0">
                  <c:v>810</c:v>
                </c:pt>
                <c:pt idx="1">
                  <c:v>1386</c:v>
                </c:pt>
                <c:pt idx="2">
                  <c:v>1814</c:v>
                </c:pt>
                <c:pt idx="3">
                  <c:v>1563</c:v>
                </c:pt>
                <c:pt idx="4">
                  <c:v>1298</c:v>
                </c:pt>
                <c:pt idx="5">
                  <c:v>1089</c:v>
                </c:pt>
                <c:pt idx="6">
                  <c:v>1046</c:v>
                </c:pt>
                <c:pt idx="7">
                  <c:v>1282</c:v>
                </c:pt>
                <c:pt idx="8">
                  <c:v>946</c:v>
                </c:pt>
                <c:pt idx="9">
                  <c:v>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0-46C9-BCF2-5335100421DD}"/>
            </c:ext>
          </c:extLst>
        </c:ser>
        <c:ser>
          <c:idx val="1"/>
          <c:order val="1"/>
          <c:tx>
            <c:strRef>
              <c:f>'[2]Dades globals'!$H$3</c:f>
              <c:strCache>
                <c:ptCount val="1"/>
                <c:pt idx="0">
                  <c:v>Pla específic</c:v>
                </c:pt>
              </c:strCache>
            </c:strRef>
          </c:tx>
          <c:spPr>
            <a:solidFill>
              <a:srgbClr val="FFCC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'[2]Dades globals'!$F$4:$F$13</c:f>
              <c:strCache>
                <c:ptCount val="10"/>
                <c:pt idx="0">
                  <c:v>2008-09</c:v>
                </c:pt>
                <c:pt idx="1">
                  <c:v>2009-10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</c:strCache>
            </c:strRef>
          </c:cat>
          <c:val>
            <c:numRef>
              <c:f>'[2]Dades globals'!$H$4:$H$13</c:f>
              <c:numCache>
                <c:formatCode>General</c:formatCode>
                <c:ptCount val="10"/>
                <c:pt idx="0">
                  <c:v>177</c:v>
                </c:pt>
                <c:pt idx="1">
                  <c:v>479</c:v>
                </c:pt>
                <c:pt idx="2">
                  <c:v>951</c:v>
                </c:pt>
                <c:pt idx="3">
                  <c:v>437</c:v>
                </c:pt>
                <c:pt idx="4">
                  <c:v>443</c:v>
                </c:pt>
                <c:pt idx="5">
                  <c:v>491</c:v>
                </c:pt>
                <c:pt idx="6">
                  <c:v>491</c:v>
                </c:pt>
                <c:pt idx="7">
                  <c:v>434</c:v>
                </c:pt>
                <c:pt idx="8">
                  <c:v>469</c:v>
                </c:pt>
                <c:pt idx="9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0-46C9-BCF2-533510042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39093760"/>
        <c:axId val="33909415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'[2]Dades globals'!$I$3</c15:sqref>
                        </c15:formulaRef>
                      </c:ext>
                    </c:extLst>
                    <c:strCache>
                      <c:ptCount val="1"/>
                      <c:pt idx="0">
                        <c:v>Assistents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'[2]Dades globals'!$F$4:$F$13</c15:sqref>
                        </c15:formulaRef>
                      </c:ext>
                    </c:extLst>
                    <c:strCache>
                      <c:ptCount val="10"/>
                      <c:pt idx="0">
                        <c:v>2008-09</c:v>
                      </c:pt>
                      <c:pt idx="1">
                        <c:v>2009-10</c:v>
                      </c:pt>
                      <c:pt idx="2">
                        <c:v>2010-11</c:v>
                      </c:pt>
                      <c:pt idx="3">
                        <c:v>2011-12</c:v>
                      </c:pt>
                      <c:pt idx="4">
                        <c:v>2012-13</c:v>
                      </c:pt>
                      <c:pt idx="5">
                        <c:v>2013-14</c:v>
                      </c:pt>
                      <c:pt idx="6">
                        <c:v>2014-15</c:v>
                      </c:pt>
                      <c:pt idx="7">
                        <c:v>2015-16</c:v>
                      </c:pt>
                      <c:pt idx="8">
                        <c:v>2016-17</c:v>
                      </c:pt>
                      <c:pt idx="9">
                        <c:v>2017-18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'[2]Dades globals'!$I$4:$I$13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987</c:v>
                      </c:pt>
                      <c:pt idx="1">
                        <c:v>1865</c:v>
                      </c:pt>
                      <c:pt idx="2">
                        <c:v>2765</c:v>
                      </c:pt>
                      <c:pt idx="3">
                        <c:v>2000</c:v>
                      </c:pt>
                      <c:pt idx="4">
                        <c:v>1741</c:v>
                      </c:pt>
                      <c:pt idx="5">
                        <c:v>1580</c:v>
                      </c:pt>
                      <c:pt idx="6">
                        <c:v>1537</c:v>
                      </c:pt>
                      <c:pt idx="7">
                        <c:v>1716</c:v>
                      </c:pt>
                      <c:pt idx="8">
                        <c:v>1415</c:v>
                      </c:pt>
                      <c:pt idx="9">
                        <c:v>1231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B20-46C9-BCF2-5335100421DD}"/>
                  </c:ext>
                </c:extLst>
              </c15:ser>
            </c15:filteredBarSeries>
          </c:ext>
        </c:extLst>
      </c:barChart>
      <c:catAx>
        <c:axId val="339093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39094152"/>
        <c:crosses val="autoZero"/>
        <c:auto val="1"/>
        <c:lblAlgn val="ctr"/>
        <c:lblOffset val="100"/>
        <c:noMultiLvlLbl val="0"/>
      </c:catAx>
      <c:valAx>
        <c:axId val="3390941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3390937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0</xdr:row>
      <xdr:rowOff>38100</xdr:rowOff>
    </xdr:from>
    <xdr:ext cx="2695575" cy="826773"/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38100"/>
          <a:ext cx="2695575" cy="826773"/>
        </a:xfrm>
        <a:prstGeom prst="rect">
          <a:avLst/>
        </a:prstGeom>
        <a:noFill/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149678</xdr:rowOff>
    </xdr:from>
    <xdr:to>
      <xdr:col>2</xdr:col>
      <xdr:colOff>796018</xdr:colOff>
      <xdr:row>4</xdr:row>
      <xdr:rowOff>63953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9107" y="149678"/>
          <a:ext cx="2090511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85725</xdr:colOff>
      <xdr:row>5</xdr:row>
      <xdr:rowOff>17148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695575" cy="82677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1409700</xdr:colOff>
      <xdr:row>5</xdr:row>
      <xdr:rowOff>17148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695575" cy="826773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1219200</xdr:colOff>
      <xdr:row>4</xdr:row>
      <xdr:rowOff>64773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695575" cy="826773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642408</xdr:colOff>
      <xdr:row>4</xdr:row>
      <xdr:rowOff>64773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695575" cy="826773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139700</xdr:colOff>
          <xdr:row>0</xdr:row>
          <xdr:rowOff>152400</xdr:rowOff>
        </xdr:from>
        <xdr:to>
          <xdr:col>1</xdr:col>
          <xdr:colOff>2184400</xdr:colOff>
          <xdr:row>4</xdr:row>
          <xdr:rowOff>76200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157</xdr:row>
      <xdr:rowOff>0</xdr:rowOff>
    </xdr:from>
    <xdr:to>
      <xdr:col>3</xdr:col>
      <xdr:colOff>727823</xdr:colOff>
      <xdr:row>179</xdr:row>
      <xdr:rowOff>37650</xdr:rowOff>
    </xdr:to>
    <xdr:graphicFrame macro="">
      <xdr:nvGraphicFramePr>
        <xdr:cNvPr id="3" name="Gràfic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157</xdr:row>
      <xdr:rowOff>0</xdr:rowOff>
    </xdr:from>
    <xdr:to>
      <xdr:col>7</xdr:col>
      <xdr:colOff>614771</xdr:colOff>
      <xdr:row>179</xdr:row>
      <xdr:rowOff>37650</xdr:rowOff>
    </xdr:to>
    <xdr:graphicFrame macro="">
      <xdr:nvGraphicFramePr>
        <xdr:cNvPr id="4" name="Gràfic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165100</xdr:rowOff>
        </xdr:from>
        <xdr:to>
          <xdr:col>2</xdr:col>
          <xdr:colOff>762000</xdr:colOff>
          <xdr:row>4</xdr:row>
          <xdr:rowOff>101600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88900</xdr:colOff>
          <xdr:row>0</xdr:row>
          <xdr:rowOff>88900</xdr:rowOff>
        </xdr:from>
        <xdr:to>
          <xdr:col>2</xdr:col>
          <xdr:colOff>330200</xdr:colOff>
          <xdr:row>4</xdr:row>
          <xdr:rowOff>25400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149678</xdr:rowOff>
    </xdr:from>
    <xdr:to>
      <xdr:col>2</xdr:col>
      <xdr:colOff>796018</xdr:colOff>
      <xdr:row>4</xdr:row>
      <xdr:rowOff>63953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107" y="149678"/>
          <a:ext cx="2344511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erveis%20Centrals/Gestio%20Academica/Seccio%20Matricula/3-GESTIO%20NOVA%20MATRICULA/2-FITXERS%20PREINSCRIPCI&#211;/2012-2013/GENERALITAT/DadesFinalsPerLaGeneralitat/FINAL/QuadreGene_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ar/Downloads/DETALL%20PROFID%20i%20DADES%20GLOBALS%2017_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SENSENYAMENTSURV"/>
      <sheetName val="criteris"/>
      <sheetName val="QUADRE 1213_6_Enviat"/>
      <sheetName val="QUADRE 1213_6_R"/>
    </sheetNames>
    <sheetDataSet>
      <sheetData sheetId="0">
        <row r="2">
          <cell r="G2">
            <v>70727</v>
          </cell>
        </row>
        <row r="60">
          <cell r="A60" t="str">
            <v>Codi URV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>
            <v>33</v>
          </cell>
        </row>
        <row r="75">
          <cell r="A75">
            <v>35</v>
          </cell>
        </row>
        <row r="76">
          <cell r="A76">
            <v>36</v>
          </cell>
        </row>
        <row r="77">
          <cell r="A77">
            <v>37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dades PROFID"/>
      <sheetName val="Detall dades"/>
      <sheetName val="Dades globals"/>
    </sheetNames>
    <sheetDataSet>
      <sheetData sheetId="0"/>
      <sheetData sheetId="1"/>
      <sheetData sheetId="2">
        <row r="3">
          <cell r="B3" t="str">
            <v>Pla general</v>
          </cell>
          <cell r="C3" t="str">
            <v>Pla específic</v>
          </cell>
          <cell r="D3" t="str">
            <v>Oferta cursos</v>
          </cell>
          <cell r="G3" t="str">
            <v>Pla general</v>
          </cell>
          <cell r="H3" t="str">
            <v>Pla específic</v>
          </cell>
          <cell r="I3" t="str">
            <v>Assistents</v>
          </cell>
        </row>
        <row r="4">
          <cell r="A4" t="str">
            <v>2008-09</v>
          </cell>
          <cell r="B4">
            <v>66</v>
          </cell>
          <cell r="C4">
            <v>12</v>
          </cell>
          <cell r="D4">
            <v>78</v>
          </cell>
          <cell r="F4" t="str">
            <v>2008-09</v>
          </cell>
          <cell r="G4">
            <v>810</v>
          </cell>
          <cell r="H4">
            <v>177</v>
          </cell>
          <cell r="I4">
            <v>987</v>
          </cell>
        </row>
        <row r="5">
          <cell r="A5" t="str">
            <v>2009-10</v>
          </cell>
          <cell r="B5">
            <v>122</v>
          </cell>
          <cell r="C5">
            <v>40</v>
          </cell>
          <cell r="D5">
            <v>162</v>
          </cell>
          <cell r="F5" t="str">
            <v>2009-10</v>
          </cell>
          <cell r="G5">
            <v>1386</v>
          </cell>
          <cell r="H5">
            <v>479</v>
          </cell>
          <cell r="I5">
            <v>1865</v>
          </cell>
        </row>
        <row r="6">
          <cell r="A6" t="str">
            <v>2010-11</v>
          </cell>
          <cell r="B6">
            <v>160</v>
          </cell>
          <cell r="C6">
            <v>66</v>
          </cell>
          <cell r="D6">
            <v>226</v>
          </cell>
          <cell r="F6" t="str">
            <v>2010-11</v>
          </cell>
          <cell r="G6">
            <v>1814</v>
          </cell>
          <cell r="H6">
            <v>951</v>
          </cell>
          <cell r="I6">
            <v>2765</v>
          </cell>
        </row>
        <row r="7">
          <cell r="A7" t="str">
            <v>2011-12</v>
          </cell>
          <cell r="B7">
            <v>176</v>
          </cell>
          <cell r="C7">
            <v>35</v>
          </cell>
          <cell r="D7">
            <v>211</v>
          </cell>
          <cell r="F7" t="str">
            <v>2011-12</v>
          </cell>
          <cell r="G7">
            <v>1563</v>
          </cell>
          <cell r="H7">
            <v>437</v>
          </cell>
          <cell r="I7">
            <v>2000</v>
          </cell>
        </row>
        <row r="8">
          <cell r="A8" t="str">
            <v>2012-13</v>
          </cell>
          <cell r="B8">
            <v>140</v>
          </cell>
          <cell r="C8">
            <v>43</v>
          </cell>
          <cell r="D8">
            <v>183</v>
          </cell>
          <cell r="F8" t="str">
            <v>2012-13</v>
          </cell>
          <cell r="G8">
            <v>1298</v>
          </cell>
          <cell r="H8">
            <v>443</v>
          </cell>
          <cell r="I8">
            <v>1741</v>
          </cell>
        </row>
        <row r="9">
          <cell r="A9" t="str">
            <v>2013-14</v>
          </cell>
          <cell r="B9">
            <v>99</v>
          </cell>
          <cell r="C9">
            <v>35</v>
          </cell>
          <cell r="D9">
            <v>134</v>
          </cell>
          <cell r="F9" t="str">
            <v>2013-14</v>
          </cell>
          <cell r="G9">
            <v>1089</v>
          </cell>
          <cell r="H9">
            <v>491</v>
          </cell>
          <cell r="I9">
            <v>1580</v>
          </cell>
        </row>
        <row r="10">
          <cell r="A10" t="str">
            <v>2014-15</v>
          </cell>
          <cell r="B10">
            <v>91</v>
          </cell>
          <cell r="C10">
            <v>38</v>
          </cell>
          <cell r="D10">
            <v>129</v>
          </cell>
          <cell r="F10" t="str">
            <v>2014-15</v>
          </cell>
          <cell r="G10">
            <v>1046</v>
          </cell>
          <cell r="H10">
            <v>491</v>
          </cell>
          <cell r="I10">
            <v>1537</v>
          </cell>
        </row>
        <row r="11">
          <cell r="A11" t="str">
            <v>2015-16</v>
          </cell>
          <cell r="B11">
            <v>118</v>
          </cell>
          <cell r="C11">
            <v>34</v>
          </cell>
          <cell r="D11">
            <v>152</v>
          </cell>
          <cell r="F11" t="str">
            <v>2015-16</v>
          </cell>
          <cell r="G11">
            <v>1282</v>
          </cell>
          <cell r="H11">
            <v>434</v>
          </cell>
          <cell r="I11">
            <v>1716</v>
          </cell>
        </row>
        <row r="12">
          <cell r="A12" t="str">
            <v>2016-17</v>
          </cell>
          <cell r="B12">
            <v>108</v>
          </cell>
          <cell r="C12">
            <v>43</v>
          </cell>
          <cell r="D12">
            <v>151</v>
          </cell>
          <cell r="F12" t="str">
            <v>2016-17</v>
          </cell>
          <cell r="G12">
            <v>946</v>
          </cell>
          <cell r="H12">
            <v>469</v>
          </cell>
          <cell r="I12">
            <v>1415</v>
          </cell>
        </row>
        <row r="13">
          <cell r="A13" t="str">
            <v>2017-18</v>
          </cell>
          <cell r="B13">
            <v>97</v>
          </cell>
          <cell r="C13">
            <v>35</v>
          </cell>
          <cell r="D13">
            <v>132</v>
          </cell>
          <cell r="F13" t="str">
            <v>2017-18</v>
          </cell>
          <cell r="G13">
            <v>847</v>
          </cell>
          <cell r="H13">
            <v>384</v>
          </cell>
          <cell r="I13">
            <v>1231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rv.cat/ca/estudis/graus/admissio/orientacio" TargetMode="External"/><Relationship Id="rId13" Type="http://schemas.openxmlformats.org/officeDocument/2006/relationships/hyperlink" Target="http://euses.cat/sortides-professionals/" TargetMode="External"/><Relationship Id="rId3" Type="http://schemas.openxmlformats.org/officeDocument/2006/relationships/hyperlink" Target="https://www.educacion.gob.es/ruct/centro.action?codigoUniversidad=042&amp;codigoCentro=43018164&amp;actual=centros" TargetMode="External"/><Relationship Id="rId7" Type="http://schemas.openxmlformats.org/officeDocument/2006/relationships/hyperlink" Target="http://euses.cat/estudis/graus/grau-en-ciencies-de-lactivitat-fisica-i-de-lesport-cafe/grau-en-ciencies-de-lactivitat-fisica-i-de-lesport-cafe-a-campus-terres-de-lebre-pla-destudis/" TargetMode="External"/><Relationship Id="rId12" Type="http://schemas.openxmlformats.org/officeDocument/2006/relationships/hyperlink" Target="http://euses.cat/estudis/graus/grau-en-ciencies-de-lactivitat-fisica-i-de-lesport-cafe/grau-en-ciencies-de-lactivitat-fisica-i-de-lesport-cafe-campus-terres-de-lebre/" TargetMode="External"/><Relationship Id="rId2" Type="http://schemas.openxmlformats.org/officeDocument/2006/relationships/hyperlink" Target="http://estudis.aqu.cat/informes/Web/Centre/Detall?centreId=1286" TargetMode="External"/><Relationship Id="rId16" Type="http://schemas.openxmlformats.org/officeDocument/2006/relationships/drawing" Target="../drawings/drawing4.xml"/><Relationship Id="rId1" Type="http://schemas.openxmlformats.org/officeDocument/2006/relationships/hyperlink" Target="http://euses.cat/estudis/graus/grau-en-ciencies-de-lactivitat-fisica-i-de-lesport-cafe/grau-en-ciencies-de-lactivitat-fisica-i-de-lesport-cafe-a-campus-terres-de-lebre-documents/" TargetMode="External"/><Relationship Id="rId6" Type="http://schemas.openxmlformats.org/officeDocument/2006/relationships/hyperlink" Target="http://www.urv.cat/ca/estudis/graus/admissio/matricula/" TargetMode="External"/><Relationship Id="rId11" Type="http://schemas.openxmlformats.org/officeDocument/2006/relationships/hyperlink" Target="http://www.urv.cat/ca/estudis/graus/admissio/acces/" TargetMode="External"/><Relationship Id="rId5" Type="http://schemas.openxmlformats.org/officeDocument/2006/relationships/hyperlink" Target="http://www.urv.cat/ca/estudis/graus/admissio/reconeixements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://moodle.euseste.es/login/index.php" TargetMode="External"/><Relationship Id="rId4" Type="http://schemas.openxmlformats.org/officeDocument/2006/relationships/hyperlink" Target="http://euses.cat/professors/professors-campus-terres-de-lebre/" TargetMode="External"/><Relationship Id="rId9" Type="http://schemas.openxmlformats.org/officeDocument/2006/relationships/hyperlink" Target="http://www.urv.cat/ca/vida-campus/serveis/crai/" TargetMode="External"/><Relationship Id="rId14" Type="http://schemas.openxmlformats.org/officeDocument/2006/relationships/hyperlink" Target="http://euses.cat/estudis/graus/grau-en-ciencies-de-lactivitat-fisica-i-de-lesport-cafe/grau-en-ciencies-de-lactivitat-fisica-i-de-lesport-cafe-a-campus-terres-de-lebre-document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I85"/>
  <sheetViews>
    <sheetView tabSelected="1" workbookViewId="0">
      <selection activeCell="H3" sqref="H3"/>
    </sheetView>
  </sheetViews>
  <sheetFormatPr baseColWidth="10" defaultColWidth="11.5" defaultRowHeight="13"/>
  <cols>
    <col min="1" max="1" width="4" style="2" customWidth="1"/>
    <col min="2" max="8" width="14.6640625" style="2" customWidth="1"/>
    <col min="9" max="16384" width="11.5" style="2"/>
  </cols>
  <sheetData>
    <row r="8" spans="2:8" ht="18">
      <c r="B8" s="1" t="s">
        <v>0</v>
      </c>
    </row>
    <row r="9" spans="2:8" ht="12.75" customHeight="1">
      <c r="B9" s="3"/>
    </row>
    <row r="10" spans="2:8" ht="12.75" customHeight="1">
      <c r="B10" s="3"/>
    </row>
    <row r="11" spans="2:8" ht="13.5" customHeight="1">
      <c r="B11" s="3"/>
    </row>
    <row r="12" spans="2:8" ht="14" thickBot="1">
      <c r="B12" s="4" t="s">
        <v>1</v>
      </c>
      <c r="C12" s="4"/>
      <c r="D12" s="4"/>
    </row>
    <row r="13" spans="2:8" ht="25.5" customHeight="1">
      <c r="B13" s="568" t="s">
        <v>2</v>
      </c>
      <c r="C13" s="565" t="s">
        <v>3</v>
      </c>
      <c r="D13" s="566"/>
      <c r="E13" s="566"/>
      <c r="F13" s="566"/>
      <c r="G13" s="566"/>
      <c r="H13" s="567"/>
    </row>
    <row r="14" spans="2:8" ht="14">
      <c r="B14" s="569"/>
      <c r="C14" s="5" t="s">
        <v>4</v>
      </c>
      <c r="D14" s="5" t="s">
        <v>5</v>
      </c>
      <c r="E14" s="5" t="s">
        <v>6</v>
      </c>
      <c r="F14" s="5" t="s">
        <v>7</v>
      </c>
      <c r="G14" s="5" t="s">
        <v>8</v>
      </c>
      <c r="H14" s="6" t="s">
        <v>9</v>
      </c>
    </row>
    <row r="15" spans="2:8">
      <c r="B15" s="573" t="s">
        <v>10</v>
      </c>
      <c r="C15" s="574"/>
      <c r="D15" s="574"/>
      <c r="E15" s="574"/>
      <c r="F15" s="574"/>
      <c r="G15" s="574"/>
      <c r="H15" s="575"/>
    </row>
    <row r="16" spans="2:8" ht="14">
      <c r="B16" s="7" t="s">
        <v>11</v>
      </c>
      <c r="C16" s="8">
        <v>35</v>
      </c>
      <c r="D16" s="8">
        <v>59</v>
      </c>
      <c r="E16" s="8">
        <v>79</v>
      </c>
      <c r="F16" s="8">
        <v>109</v>
      </c>
      <c r="G16" s="8">
        <v>114</v>
      </c>
      <c r="H16" s="9">
        <v>93</v>
      </c>
    </row>
    <row r="17" spans="2:8" ht="28">
      <c r="B17" s="7" t="s">
        <v>12</v>
      </c>
      <c r="C17" s="8">
        <v>41</v>
      </c>
      <c r="D17" s="8">
        <v>83</v>
      </c>
      <c r="E17" s="8">
        <v>127</v>
      </c>
      <c r="F17" s="8">
        <v>168</v>
      </c>
      <c r="G17" s="8">
        <v>194</v>
      </c>
      <c r="H17" s="9">
        <v>223</v>
      </c>
    </row>
    <row r="18" spans="2:8" ht="15" thickBot="1">
      <c r="B18" s="10" t="s">
        <v>13</v>
      </c>
      <c r="C18" s="11">
        <f t="shared" ref="C18:H18" si="0">SUM(C16:C17)</f>
        <v>76</v>
      </c>
      <c r="D18" s="11">
        <f t="shared" si="0"/>
        <v>142</v>
      </c>
      <c r="E18" s="11">
        <f t="shared" si="0"/>
        <v>206</v>
      </c>
      <c r="F18" s="11">
        <f t="shared" si="0"/>
        <v>277</v>
      </c>
      <c r="G18" s="11">
        <f t="shared" si="0"/>
        <v>308</v>
      </c>
      <c r="H18" s="12">
        <f t="shared" si="0"/>
        <v>316</v>
      </c>
    </row>
    <row r="19" spans="2:8">
      <c r="B19" s="13" t="s">
        <v>14</v>
      </c>
      <c r="E19" s="13" t="s">
        <v>15</v>
      </c>
    </row>
    <row r="20" spans="2:8">
      <c r="B20" s="13" t="s">
        <v>16</v>
      </c>
      <c r="E20" s="13" t="s">
        <v>15</v>
      </c>
    </row>
    <row r="22" spans="2:8" ht="13.5" customHeight="1"/>
    <row r="23" spans="2:8" ht="13.5" customHeight="1" thickBot="1">
      <c r="B23" s="562" t="s">
        <v>17</v>
      </c>
      <c r="C23" s="562"/>
      <c r="D23" s="562"/>
      <c r="E23" s="562"/>
      <c r="F23" s="562"/>
      <c r="G23" s="562"/>
    </row>
    <row r="24" spans="2:8" ht="12.75" customHeight="1">
      <c r="B24" s="563" t="s">
        <v>2</v>
      </c>
      <c r="C24" s="565" t="s">
        <v>18</v>
      </c>
      <c r="D24" s="566"/>
      <c r="E24" s="566"/>
      <c r="F24" s="566"/>
      <c r="G24" s="566"/>
      <c r="H24" s="567"/>
    </row>
    <row r="25" spans="2:8" ht="14">
      <c r="B25" s="564"/>
      <c r="C25" s="5" t="s">
        <v>4</v>
      </c>
      <c r="D25" s="5" t="s">
        <v>5</v>
      </c>
      <c r="E25" s="5" t="s">
        <v>6</v>
      </c>
      <c r="F25" s="5" t="s">
        <v>7</v>
      </c>
      <c r="G25" s="5" t="s">
        <v>8</v>
      </c>
      <c r="H25" s="6" t="s">
        <v>9</v>
      </c>
    </row>
    <row r="26" spans="2:8" ht="28">
      <c r="B26" s="14" t="s">
        <v>19</v>
      </c>
      <c r="C26" s="15">
        <v>35</v>
      </c>
      <c r="D26" s="15">
        <v>32</v>
      </c>
      <c r="E26" s="15">
        <v>28</v>
      </c>
      <c r="F26" s="15">
        <v>27</v>
      </c>
      <c r="G26" s="15">
        <v>13</v>
      </c>
      <c r="H26" s="16">
        <v>5</v>
      </c>
    </row>
    <row r="27" spans="2:8" ht="28">
      <c r="B27" s="17" t="s">
        <v>20</v>
      </c>
      <c r="C27" s="8" t="s">
        <v>21</v>
      </c>
      <c r="D27" s="15">
        <v>27</v>
      </c>
      <c r="E27" s="15">
        <v>25</v>
      </c>
      <c r="F27" s="15">
        <v>23</v>
      </c>
      <c r="G27" s="15">
        <v>23</v>
      </c>
      <c r="H27" s="16">
        <v>10</v>
      </c>
    </row>
    <row r="28" spans="2:8" ht="28">
      <c r="B28" s="17" t="s">
        <v>22</v>
      </c>
      <c r="C28" s="8" t="s">
        <v>21</v>
      </c>
      <c r="D28" s="15" t="s">
        <v>21</v>
      </c>
      <c r="E28" s="15">
        <v>26</v>
      </c>
      <c r="F28" s="15">
        <v>21</v>
      </c>
      <c r="G28" s="15">
        <v>20</v>
      </c>
      <c r="H28" s="16">
        <v>19</v>
      </c>
    </row>
    <row r="29" spans="2:8" ht="28">
      <c r="B29" s="17" t="s">
        <v>23</v>
      </c>
      <c r="C29" s="8" t="s">
        <v>21</v>
      </c>
      <c r="D29" s="15" t="s">
        <v>21</v>
      </c>
      <c r="E29" s="15" t="s">
        <v>21</v>
      </c>
      <c r="F29" s="15">
        <v>38</v>
      </c>
      <c r="G29" s="15">
        <v>31</v>
      </c>
      <c r="H29" s="16">
        <v>21</v>
      </c>
    </row>
    <row r="30" spans="2:8" ht="28">
      <c r="B30" s="17" t="s">
        <v>24</v>
      </c>
      <c r="C30" s="8" t="s">
        <v>21</v>
      </c>
      <c r="D30" s="15" t="s">
        <v>21</v>
      </c>
      <c r="E30" s="15" t="s">
        <v>21</v>
      </c>
      <c r="F30" s="15" t="s">
        <v>21</v>
      </c>
      <c r="G30" s="15">
        <v>27</v>
      </c>
      <c r="H30" s="16">
        <v>19</v>
      </c>
    </row>
    <row r="31" spans="2:8" ht="28">
      <c r="B31" s="17" t="s">
        <v>25</v>
      </c>
      <c r="C31" s="8" t="s">
        <v>21</v>
      </c>
      <c r="D31" s="15" t="s">
        <v>21</v>
      </c>
      <c r="E31" s="15" t="s">
        <v>21</v>
      </c>
      <c r="F31" s="15" t="s">
        <v>21</v>
      </c>
      <c r="G31" s="15" t="s">
        <v>21</v>
      </c>
      <c r="H31" s="16">
        <v>19</v>
      </c>
    </row>
    <row r="32" spans="2:8" ht="15" thickBot="1">
      <c r="B32" s="18" t="s">
        <v>13</v>
      </c>
      <c r="C32" s="11">
        <f>SUM(C26:C30)</f>
        <v>35</v>
      </c>
      <c r="D32" s="11">
        <f>SUM(D26:D28)</f>
        <v>59</v>
      </c>
      <c r="E32" s="11">
        <f>SUM(E26:E28)</f>
        <v>79</v>
      </c>
      <c r="F32" s="11">
        <f>SUM(F26:F29)</f>
        <v>109</v>
      </c>
      <c r="G32" s="11">
        <f>SUM(G26:G30)</f>
        <v>114</v>
      </c>
      <c r="H32" s="12">
        <f>SUM(H26:H31)</f>
        <v>93</v>
      </c>
    </row>
    <row r="33" spans="2:9">
      <c r="B33" s="561" t="s">
        <v>776</v>
      </c>
      <c r="C33" s="561"/>
    </row>
    <row r="34" spans="2:9" ht="12.75" customHeight="1">
      <c r="B34" s="561" t="s">
        <v>89</v>
      </c>
      <c r="C34" s="561"/>
    </row>
    <row r="37" spans="2:9" ht="12.75" customHeight="1" thickBot="1">
      <c r="B37" s="562" t="s">
        <v>26</v>
      </c>
      <c r="C37" s="562"/>
      <c r="D37" s="562"/>
      <c r="E37" s="562"/>
      <c r="F37" s="562"/>
      <c r="G37" s="562"/>
    </row>
    <row r="38" spans="2:9">
      <c r="B38" s="563" t="s">
        <v>2</v>
      </c>
      <c r="C38" s="565" t="s">
        <v>27</v>
      </c>
      <c r="D38" s="566"/>
      <c r="E38" s="566"/>
      <c r="F38" s="566"/>
      <c r="G38" s="566"/>
      <c r="H38" s="567"/>
    </row>
    <row r="39" spans="2:9" ht="14">
      <c r="B39" s="564"/>
      <c r="C39" s="19" t="s">
        <v>4</v>
      </c>
      <c r="D39" s="19" t="s">
        <v>5</v>
      </c>
      <c r="E39" s="19" t="s">
        <v>6</v>
      </c>
      <c r="F39" s="19" t="s">
        <v>7</v>
      </c>
      <c r="G39" s="19" t="s">
        <v>8</v>
      </c>
      <c r="H39" s="20" t="s">
        <v>9</v>
      </c>
    </row>
    <row r="40" spans="2:9" ht="28">
      <c r="B40" s="17" t="s">
        <v>19</v>
      </c>
      <c r="C40" s="15">
        <v>41</v>
      </c>
      <c r="D40" s="15">
        <v>38</v>
      </c>
      <c r="E40" s="15">
        <v>36</v>
      </c>
      <c r="F40" s="15">
        <v>36</v>
      </c>
      <c r="G40" s="15">
        <v>6</v>
      </c>
      <c r="H40" s="16">
        <v>4</v>
      </c>
    </row>
    <row r="41" spans="2:9" ht="28">
      <c r="B41" s="17" t="s">
        <v>20</v>
      </c>
      <c r="C41" s="15" t="s">
        <v>21</v>
      </c>
      <c r="D41" s="15">
        <v>45</v>
      </c>
      <c r="E41" s="15">
        <v>41</v>
      </c>
      <c r="F41" s="15">
        <v>34</v>
      </c>
      <c r="G41" s="15">
        <v>34</v>
      </c>
      <c r="H41" s="16">
        <v>15</v>
      </c>
    </row>
    <row r="42" spans="2:9" ht="28">
      <c r="B42" s="17" t="s">
        <v>22</v>
      </c>
      <c r="C42" s="15" t="s">
        <v>21</v>
      </c>
      <c r="D42" s="15" t="s">
        <v>21</v>
      </c>
      <c r="E42" s="15">
        <v>50</v>
      </c>
      <c r="F42" s="15">
        <v>43</v>
      </c>
      <c r="G42" s="15">
        <v>42</v>
      </c>
      <c r="H42" s="16">
        <v>40</v>
      </c>
    </row>
    <row r="43" spans="2:9" ht="28">
      <c r="B43" s="17" t="s">
        <v>23</v>
      </c>
      <c r="C43" s="15" t="s">
        <v>21</v>
      </c>
      <c r="D43" s="15" t="s">
        <v>21</v>
      </c>
      <c r="E43" s="15" t="s">
        <v>21</v>
      </c>
      <c r="F43" s="15">
        <v>55</v>
      </c>
      <c r="G43" s="15">
        <v>50</v>
      </c>
      <c r="H43" s="16">
        <v>47</v>
      </c>
    </row>
    <row r="44" spans="2:9" ht="28">
      <c r="B44" s="17" t="s">
        <v>24</v>
      </c>
      <c r="C44" s="15" t="s">
        <v>21</v>
      </c>
      <c r="D44" s="15" t="s">
        <v>21</v>
      </c>
      <c r="E44" s="15" t="s">
        <v>21</v>
      </c>
      <c r="F44" s="15" t="s">
        <v>28</v>
      </c>
      <c r="G44" s="15">
        <v>62</v>
      </c>
      <c r="H44" s="16">
        <v>61</v>
      </c>
    </row>
    <row r="45" spans="2:9" ht="28">
      <c r="B45" s="17" t="s">
        <v>25</v>
      </c>
      <c r="C45" s="15" t="s">
        <v>28</v>
      </c>
      <c r="D45" s="15" t="s">
        <v>28</v>
      </c>
      <c r="E45" s="15" t="s">
        <v>28</v>
      </c>
      <c r="F45" s="15" t="s">
        <v>28</v>
      </c>
      <c r="G45" s="15" t="s">
        <v>28</v>
      </c>
      <c r="H45" s="16">
        <v>56</v>
      </c>
      <c r="I45" s="13"/>
    </row>
    <row r="46" spans="2:9" ht="15" thickBot="1">
      <c r="B46" s="18" t="s">
        <v>13</v>
      </c>
      <c r="C46" s="21">
        <f>SUM(C40:C44)</f>
        <v>41</v>
      </c>
      <c r="D46" s="21">
        <f>SUM(D40:D42)</f>
        <v>83</v>
      </c>
      <c r="E46" s="21">
        <f>SUM(E40:E42)</f>
        <v>127</v>
      </c>
      <c r="F46" s="21">
        <f>SUM(F40:F44)</f>
        <v>168</v>
      </c>
      <c r="G46" s="21">
        <f>SUM(G40:G44)</f>
        <v>194</v>
      </c>
      <c r="H46" s="22">
        <f>SUM(H40:H45)</f>
        <v>223</v>
      </c>
      <c r="I46" s="13"/>
    </row>
    <row r="47" spans="2:9">
      <c r="B47" s="561" t="s">
        <v>776</v>
      </c>
      <c r="C47" s="561"/>
      <c r="I47" s="13"/>
    </row>
    <row r="48" spans="2:9">
      <c r="B48" s="561" t="s">
        <v>89</v>
      </c>
      <c r="C48" s="561"/>
      <c r="I48" s="13"/>
    </row>
    <row r="49" spans="2:9" ht="12.75" customHeight="1">
      <c r="I49" s="13"/>
    </row>
    <row r="50" spans="2:9" ht="12.75" customHeight="1">
      <c r="I50" s="13"/>
    </row>
    <row r="51" spans="2:9" ht="14" thickBot="1">
      <c r="B51" s="562" t="s">
        <v>29</v>
      </c>
      <c r="C51" s="562"/>
      <c r="D51" s="562"/>
      <c r="E51" s="562"/>
      <c r="F51" s="562"/>
      <c r="I51" s="13"/>
    </row>
    <row r="52" spans="2:9">
      <c r="B52" s="568" t="s">
        <v>2</v>
      </c>
      <c r="C52" s="565" t="s">
        <v>30</v>
      </c>
      <c r="D52" s="566"/>
      <c r="E52" s="566"/>
      <c r="F52" s="566"/>
      <c r="G52" s="566"/>
      <c r="H52" s="567"/>
      <c r="I52" s="13"/>
    </row>
    <row r="53" spans="2:9" ht="14">
      <c r="B53" s="569"/>
      <c r="C53" s="5" t="s">
        <v>4</v>
      </c>
      <c r="D53" s="5" t="s">
        <v>5</v>
      </c>
      <c r="E53" s="5" t="s">
        <v>6</v>
      </c>
      <c r="F53" s="5" t="s">
        <v>7</v>
      </c>
      <c r="G53" s="5" t="s">
        <v>8</v>
      </c>
      <c r="H53" s="20" t="s">
        <v>9</v>
      </c>
      <c r="I53" s="13"/>
    </row>
    <row r="54" spans="2:9" ht="15" customHeight="1">
      <c r="B54" s="570" t="s">
        <v>10</v>
      </c>
      <c r="C54" s="571"/>
      <c r="D54" s="571"/>
      <c r="E54" s="571"/>
      <c r="F54" s="571"/>
      <c r="G54" s="571"/>
      <c r="H54" s="572"/>
      <c r="I54" s="13"/>
    </row>
    <row r="55" spans="2:9" ht="14">
      <c r="B55" s="7" t="s">
        <v>11</v>
      </c>
      <c r="C55" s="8">
        <v>0</v>
      </c>
      <c r="D55" s="8">
        <v>0</v>
      </c>
      <c r="E55" s="8">
        <v>0</v>
      </c>
      <c r="F55" s="8">
        <v>16</v>
      </c>
      <c r="G55" s="8">
        <v>21</v>
      </c>
      <c r="H55" s="9">
        <v>13</v>
      </c>
      <c r="I55" s="13"/>
    </row>
    <row r="56" spans="2:9" ht="28">
      <c r="B56" s="17" t="s">
        <v>12</v>
      </c>
      <c r="C56" s="8">
        <v>0</v>
      </c>
      <c r="D56" s="8">
        <v>0</v>
      </c>
      <c r="E56" s="8">
        <v>0</v>
      </c>
      <c r="F56" s="8">
        <v>25</v>
      </c>
      <c r="G56" s="23">
        <v>24</v>
      </c>
      <c r="H56" s="24">
        <v>31</v>
      </c>
      <c r="I56" s="13"/>
    </row>
    <row r="57" spans="2:9" ht="15" thickBot="1">
      <c r="B57" s="25" t="s">
        <v>13</v>
      </c>
      <c r="C57" s="21">
        <f t="shared" ref="C57:H57" si="1">SUM(C55:C56)</f>
        <v>0</v>
      </c>
      <c r="D57" s="21">
        <f t="shared" si="1"/>
        <v>0</v>
      </c>
      <c r="E57" s="21">
        <f t="shared" si="1"/>
        <v>0</v>
      </c>
      <c r="F57" s="21">
        <f t="shared" si="1"/>
        <v>41</v>
      </c>
      <c r="G57" s="21">
        <f t="shared" si="1"/>
        <v>45</v>
      </c>
      <c r="H57" s="22">
        <f t="shared" si="1"/>
        <v>44</v>
      </c>
      <c r="I57" s="13"/>
    </row>
    <row r="58" spans="2:9">
      <c r="B58" s="561" t="s">
        <v>776</v>
      </c>
      <c r="C58" s="561"/>
      <c r="E58" s="13"/>
      <c r="I58" s="13"/>
    </row>
    <row r="59" spans="2:9">
      <c r="B59" s="561" t="s">
        <v>89</v>
      </c>
      <c r="C59" s="561"/>
      <c r="D59" s="547"/>
      <c r="E59" s="13"/>
      <c r="I59" s="13"/>
    </row>
    <row r="62" spans="2:9" ht="14" thickBot="1">
      <c r="B62" s="26" t="s">
        <v>31</v>
      </c>
      <c r="C62" s="26"/>
      <c r="D62" s="26"/>
      <c r="E62" s="27"/>
      <c r="F62" s="27"/>
    </row>
    <row r="63" spans="2:9">
      <c r="B63" s="568" t="s">
        <v>2</v>
      </c>
      <c r="C63" s="565" t="s">
        <v>32</v>
      </c>
      <c r="D63" s="566"/>
      <c r="E63" s="566"/>
      <c r="F63" s="566"/>
      <c r="G63" s="566"/>
      <c r="H63" s="567"/>
    </row>
    <row r="64" spans="2:9" ht="14">
      <c r="B64" s="569"/>
      <c r="C64" s="5" t="s">
        <v>4</v>
      </c>
      <c r="D64" s="5" t="s">
        <v>5</v>
      </c>
      <c r="E64" s="5" t="s">
        <v>6</v>
      </c>
      <c r="F64" s="5" t="s">
        <v>7</v>
      </c>
      <c r="G64" s="5" t="s">
        <v>8</v>
      </c>
      <c r="H64" s="20" t="s">
        <v>9</v>
      </c>
    </row>
    <row r="65" spans="2:8">
      <c r="B65" s="570" t="s">
        <v>10</v>
      </c>
      <c r="C65" s="571"/>
      <c r="D65" s="571"/>
      <c r="E65" s="571"/>
      <c r="F65" s="571"/>
      <c r="G65" s="571"/>
      <c r="H65" s="572"/>
    </row>
    <row r="66" spans="2:8" ht="14">
      <c r="B66" s="28" t="s">
        <v>11</v>
      </c>
      <c r="C66" s="15">
        <v>8</v>
      </c>
      <c r="D66" s="15">
        <v>17</v>
      </c>
      <c r="E66" s="15">
        <v>29</v>
      </c>
      <c r="F66" s="15">
        <v>32</v>
      </c>
      <c r="G66" s="15">
        <v>30</v>
      </c>
      <c r="H66" s="16">
        <v>30</v>
      </c>
    </row>
    <row r="67" spans="2:8" ht="28">
      <c r="B67" s="28" t="s">
        <v>12</v>
      </c>
      <c r="C67" s="15">
        <v>7</v>
      </c>
      <c r="D67" s="15">
        <v>16</v>
      </c>
      <c r="E67" s="15">
        <v>23</v>
      </c>
      <c r="F67" s="15">
        <v>29</v>
      </c>
      <c r="G67" s="15">
        <v>32</v>
      </c>
      <c r="H67" s="16">
        <v>31</v>
      </c>
    </row>
    <row r="68" spans="2:8" ht="15" thickBot="1">
      <c r="B68" s="10" t="s">
        <v>13</v>
      </c>
      <c r="C68" s="11">
        <f t="shared" ref="C68:H68" si="2">SUM(C66:C67)</f>
        <v>15</v>
      </c>
      <c r="D68" s="11">
        <f t="shared" si="2"/>
        <v>33</v>
      </c>
      <c r="E68" s="11">
        <f t="shared" si="2"/>
        <v>52</v>
      </c>
      <c r="F68" s="11">
        <f t="shared" si="2"/>
        <v>61</v>
      </c>
      <c r="G68" s="11">
        <f t="shared" si="2"/>
        <v>62</v>
      </c>
      <c r="H68" s="12">
        <f t="shared" si="2"/>
        <v>61</v>
      </c>
    </row>
    <row r="69" spans="2:8">
      <c r="B69" s="561" t="s">
        <v>776</v>
      </c>
      <c r="C69" s="561"/>
    </row>
    <row r="70" spans="2:8">
      <c r="B70" s="561" t="s">
        <v>89</v>
      </c>
      <c r="C70" s="561"/>
    </row>
    <row r="73" spans="2:8" ht="14" thickBot="1">
      <c r="B73" s="26" t="s">
        <v>33</v>
      </c>
      <c r="F73" s="26" t="s">
        <v>34</v>
      </c>
    </row>
    <row r="74" spans="2:8">
      <c r="B74" s="568" t="s">
        <v>4</v>
      </c>
      <c r="C74" s="29" t="s">
        <v>35</v>
      </c>
      <c r="D74" s="30">
        <v>4</v>
      </c>
      <c r="E74" s="31"/>
      <c r="F74" s="568" t="s">
        <v>4</v>
      </c>
      <c r="G74" s="29" t="s">
        <v>35</v>
      </c>
      <c r="H74" s="32">
        <v>4</v>
      </c>
    </row>
    <row r="75" spans="2:8">
      <c r="B75" s="569"/>
      <c r="C75" s="33" t="s">
        <v>36</v>
      </c>
      <c r="D75" s="34">
        <v>4</v>
      </c>
      <c r="E75" s="31"/>
      <c r="F75" s="569"/>
      <c r="G75" s="33" t="s">
        <v>36</v>
      </c>
      <c r="H75" s="34">
        <v>3</v>
      </c>
    </row>
    <row r="76" spans="2:8">
      <c r="B76" s="569" t="s">
        <v>5</v>
      </c>
      <c r="C76" s="35" t="s">
        <v>35</v>
      </c>
      <c r="D76" s="36">
        <v>11</v>
      </c>
      <c r="E76" s="31"/>
      <c r="F76" s="569" t="s">
        <v>5</v>
      </c>
      <c r="G76" s="35" t="s">
        <v>35</v>
      </c>
      <c r="H76" s="37">
        <v>9</v>
      </c>
    </row>
    <row r="77" spans="2:8">
      <c r="B77" s="569"/>
      <c r="C77" s="33" t="s">
        <v>36</v>
      </c>
      <c r="D77" s="34">
        <v>6</v>
      </c>
      <c r="E77" s="31"/>
      <c r="F77" s="569"/>
      <c r="G77" s="33" t="s">
        <v>36</v>
      </c>
      <c r="H77" s="34">
        <v>7</v>
      </c>
    </row>
    <row r="78" spans="2:8">
      <c r="B78" s="569" t="s">
        <v>6</v>
      </c>
      <c r="C78" s="35" t="s">
        <v>35</v>
      </c>
      <c r="D78" s="36">
        <v>17</v>
      </c>
      <c r="E78" s="31"/>
      <c r="F78" s="569" t="s">
        <v>6</v>
      </c>
      <c r="G78" s="35" t="s">
        <v>35</v>
      </c>
      <c r="H78" s="37">
        <v>14</v>
      </c>
    </row>
    <row r="79" spans="2:8">
      <c r="B79" s="569"/>
      <c r="C79" s="33" t="s">
        <v>36</v>
      </c>
      <c r="D79" s="34">
        <v>12</v>
      </c>
      <c r="E79" s="31"/>
      <c r="F79" s="569"/>
      <c r="G79" s="33" t="s">
        <v>36</v>
      </c>
      <c r="H79" s="34">
        <v>9</v>
      </c>
    </row>
    <row r="80" spans="2:8">
      <c r="B80" s="569" t="s">
        <v>7</v>
      </c>
      <c r="C80" s="35" t="s">
        <v>35</v>
      </c>
      <c r="D80" s="36">
        <v>20</v>
      </c>
      <c r="E80" s="31"/>
      <c r="F80" s="569" t="s">
        <v>7</v>
      </c>
      <c r="G80" s="35" t="s">
        <v>35</v>
      </c>
      <c r="H80" s="37">
        <v>15</v>
      </c>
    </row>
    <row r="81" spans="2:8">
      <c r="B81" s="569"/>
      <c r="C81" s="33" t="s">
        <v>36</v>
      </c>
      <c r="D81" s="34">
        <v>12</v>
      </c>
      <c r="E81" s="31"/>
      <c r="F81" s="569"/>
      <c r="G81" s="33" t="s">
        <v>36</v>
      </c>
      <c r="H81" s="34">
        <v>14</v>
      </c>
    </row>
    <row r="82" spans="2:8">
      <c r="B82" s="569" t="s">
        <v>8</v>
      </c>
      <c r="C82" s="35" t="s">
        <v>35</v>
      </c>
      <c r="D82" s="36">
        <v>20</v>
      </c>
      <c r="E82" s="31"/>
      <c r="F82" s="569" t="s">
        <v>8</v>
      </c>
      <c r="G82" s="35" t="s">
        <v>35</v>
      </c>
      <c r="H82" s="37">
        <v>16</v>
      </c>
    </row>
    <row r="83" spans="2:8">
      <c r="B83" s="569"/>
      <c r="C83" s="33" t="s">
        <v>36</v>
      </c>
      <c r="D83" s="34">
        <v>10</v>
      </c>
      <c r="E83" s="31"/>
      <c r="F83" s="569"/>
      <c r="G83" s="33" t="s">
        <v>36</v>
      </c>
      <c r="H83" s="34">
        <v>16</v>
      </c>
    </row>
    <row r="84" spans="2:8">
      <c r="B84" s="569" t="s">
        <v>9</v>
      </c>
      <c r="C84" s="35" t="s">
        <v>35</v>
      </c>
      <c r="D84" s="37">
        <v>21</v>
      </c>
      <c r="E84" s="31"/>
      <c r="F84" s="569" t="s">
        <v>9</v>
      </c>
      <c r="G84" s="35" t="s">
        <v>35</v>
      </c>
      <c r="H84" s="37">
        <v>16</v>
      </c>
    </row>
    <row r="85" spans="2:8" ht="14" thickBot="1">
      <c r="B85" s="576"/>
      <c r="C85" s="38" t="s">
        <v>36</v>
      </c>
      <c r="D85" s="39">
        <v>9</v>
      </c>
      <c r="E85" s="31"/>
      <c r="F85" s="576"/>
      <c r="G85" s="38" t="s">
        <v>36</v>
      </c>
      <c r="H85" s="39">
        <v>15</v>
      </c>
    </row>
  </sheetData>
  <mergeCells count="36">
    <mergeCell ref="B84:B85"/>
    <mergeCell ref="F84:F85"/>
    <mergeCell ref="B78:B79"/>
    <mergeCell ref="F78:F79"/>
    <mergeCell ref="B80:B81"/>
    <mergeCell ref="F80:F81"/>
    <mergeCell ref="B82:B83"/>
    <mergeCell ref="F82:F83"/>
    <mergeCell ref="B65:H65"/>
    <mergeCell ref="B59:C59"/>
    <mergeCell ref="B74:B75"/>
    <mergeCell ref="F74:F75"/>
    <mergeCell ref="B76:B77"/>
    <mergeCell ref="F76:F77"/>
    <mergeCell ref="B70:C70"/>
    <mergeCell ref="B69:C69"/>
    <mergeCell ref="B63:B64"/>
    <mergeCell ref="C63:H63"/>
    <mergeCell ref="B13:B14"/>
    <mergeCell ref="C13:H13"/>
    <mergeCell ref="B15:H15"/>
    <mergeCell ref="B23:G23"/>
    <mergeCell ref="B24:B25"/>
    <mergeCell ref="C24:H24"/>
    <mergeCell ref="B33:C33"/>
    <mergeCell ref="B34:C34"/>
    <mergeCell ref="B47:C47"/>
    <mergeCell ref="B48:C48"/>
    <mergeCell ref="B58:C58"/>
    <mergeCell ref="B37:G37"/>
    <mergeCell ref="B38:B39"/>
    <mergeCell ref="C38:H38"/>
    <mergeCell ref="B51:F51"/>
    <mergeCell ref="B52:B53"/>
    <mergeCell ref="C52:H52"/>
    <mergeCell ref="B54:H5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8:AA54"/>
  <sheetViews>
    <sheetView workbookViewId="0">
      <selection activeCell="B11" sqref="B11"/>
    </sheetView>
  </sheetViews>
  <sheetFormatPr baseColWidth="10" defaultColWidth="10.83203125" defaultRowHeight="15"/>
  <cols>
    <col min="1" max="1" width="10.83203125" style="438"/>
    <col min="2" max="2" width="17.1640625" style="438" customWidth="1"/>
    <col min="3" max="3" width="54.1640625" style="438" bestFit="1" customWidth="1"/>
    <col min="4" max="16384" width="10.83203125" style="438"/>
  </cols>
  <sheetData>
    <row r="8" spans="2:27" ht="18">
      <c r="B8" s="234" t="s">
        <v>37</v>
      </c>
      <c r="AA8" s="234"/>
    </row>
    <row r="12" spans="2:27" ht="20">
      <c r="B12" s="491" t="s">
        <v>303</v>
      </c>
    </row>
    <row r="14" spans="2:27">
      <c r="B14" s="527" t="s">
        <v>733</v>
      </c>
      <c r="C14" s="527" t="s">
        <v>734</v>
      </c>
    </row>
    <row r="15" spans="2:27" ht="16">
      <c r="B15" s="383" t="s">
        <v>666</v>
      </c>
      <c r="C15" s="528" t="s">
        <v>735</v>
      </c>
    </row>
    <row r="16" spans="2:27">
      <c r="B16" s="383" t="s">
        <v>667</v>
      </c>
      <c r="C16" s="379" t="s">
        <v>736</v>
      </c>
    </row>
    <row r="17" spans="2:3" ht="16">
      <c r="B17" s="383" t="s">
        <v>668</v>
      </c>
      <c r="C17" s="529" t="s">
        <v>737</v>
      </c>
    </row>
    <row r="18" spans="2:3" ht="16">
      <c r="B18" s="383" t="s">
        <v>669</v>
      </c>
      <c r="C18" s="528" t="s">
        <v>738</v>
      </c>
    </row>
    <row r="19" spans="2:3" ht="16">
      <c r="B19" s="383" t="s">
        <v>670</v>
      </c>
      <c r="C19" s="529" t="s">
        <v>739</v>
      </c>
    </row>
    <row r="20" spans="2:3" ht="16">
      <c r="B20" s="383" t="s">
        <v>671</v>
      </c>
      <c r="C20" s="528" t="s">
        <v>740</v>
      </c>
    </row>
    <row r="21" spans="2:3" ht="16">
      <c r="B21" s="383" t="s">
        <v>672</v>
      </c>
      <c r="C21" s="528" t="s">
        <v>741</v>
      </c>
    </row>
    <row r="22" spans="2:3" ht="16">
      <c r="B22" s="383" t="s">
        <v>673</v>
      </c>
      <c r="C22" s="529" t="s">
        <v>742</v>
      </c>
    </row>
    <row r="23" spans="2:3">
      <c r="B23" s="383" t="s">
        <v>674</v>
      </c>
      <c r="C23" s="530" t="s">
        <v>743</v>
      </c>
    </row>
    <row r="24" spans="2:3" ht="16">
      <c r="B24" s="383" t="s">
        <v>677</v>
      </c>
      <c r="C24" s="528" t="s">
        <v>744</v>
      </c>
    </row>
    <row r="25" spans="2:3" ht="16">
      <c r="B25" s="383" t="s">
        <v>678</v>
      </c>
      <c r="C25" s="528" t="s">
        <v>745</v>
      </c>
    </row>
    <row r="26" spans="2:3" ht="16">
      <c r="B26" s="383" t="s">
        <v>679</v>
      </c>
      <c r="C26" s="528" t="s">
        <v>746</v>
      </c>
    </row>
    <row r="27" spans="2:3" ht="16">
      <c r="B27" s="383" t="s">
        <v>680</v>
      </c>
      <c r="C27" s="528" t="s">
        <v>747</v>
      </c>
    </row>
    <row r="28" spans="2:3" ht="16">
      <c r="B28" s="383" t="s">
        <v>681</v>
      </c>
      <c r="C28" s="528" t="s">
        <v>748</v>
      </c>
    </row>
    <row r="29" spans="2:3" ht="16">
      <c r="B29" s="383" t="s">
        <v>682</v>
      </c>
      <c r="C29" s="528" t="s">
        <v>749</v>
      </c>
    </row>
    <row r="31" spans="2:3">
      <c r="B31" s="527" t="s">
        <v>733</v>
      </c>
      <c r="C31" s="531" t="s">
        <v>750</v>
      </c>
    </row>
    <row r="32" spans="2:3" ht="16">
      <c r="B32" s="532" t="s">
        <v>683</v>
      </c>
      <c r="C32" s="529" t="s">
        <v>751</v>
      </c>
    </row>
    <row r="33" spans="2:3" ht="16">
      <c r="B33" s="532" t="s">
        <v>684</v>
      </c>
      <c r="C33" s="529" t="s">
        <v>752</v>
      </c>
    </row>
    <row r="34" spans="2:3" ht="16">
      <c r="B34" s="532" t="s">
        <v>685</v>
      </c>
      <c r="C34" s="529" t="s">
        <v>753</v>
      </c>
    </row>
    <row r="35" spans="2:3" ht="16">
      <c r="B35" s="532" t="s">
        <v>686</v>
      </c>
      <c r="C35" s="529" t="s">
        <v>754</v>
      </c>
    </row>
    <row r="36" spans="2:3" ht="16">
      <c r="B36" s="532" t="s">
        <v>687</v>
      </c>
      <c r="C36" s="529" t="s">
        <v>755</v>
      </c>
    </row>
    <row r="37" spans="2:3" ht="16">
      <c r="B37" s="532" t="s">
        <v>688</v>
      </c>
      <c r="C37" s="529" t="s">
        <v>756</v>
      </c>
    </row>
    <row r="38" spans="2:3" ht="16">
      <c r="B38" s="532" t="s">
        <v>689</v>
      </c>
      <c r="C38" s="529" t="s">
        <v>757</v>
      </c>
    </row>
    <row r="39" spans="2:3" ht="16">
      <c r="B39" s="532" t="s">
        <v>690</v>
      </c>
      <c r="C39" s="529" t="s">
        <v>758</v>
      </c>
    </row>
    <row r="40" spans="2:3" ht="16">
      <c r="B40" s="532" t="s">
        <v>691</v>
      </c>
      <c r="C40" s="529" t="s">
        <v>759</v>
      </c>
    </row>
    <row r="41" spans="2:3" ht="16">
      <c r="B41" s="532" t="s">
        <v>692</v>
      </c>
      <c r="C41" s="529" t="s">
        <v>760</v>
      </c>
    </row>
    <row r="43" spans="2:3">
      <c r="B43" s="531" t="s">
        <v>733</v>
      </c>
      <c r="C43" s="531" t="s">
        <v>761</v>
      </c>
    </row>
    <row r="44" spans="2:3">
      <c r="B44" s="498" t="s">
        <v>695</v>
      </c>
      <c r="C44" s="383" t="s">
        <v>762</v>
      </c>
    </row>
    <row r="45" spans="2:3">
      <c r="B45" s="498" t="s">
        <v>696</v>
      </c>
      <c r="C45" s="383" t="s">
        <v>763</v>
      </c>
    </row>
    <row r="46" spans="2:3">
      <c r="B46" s="498" t="s">
        <v>697</v>
      </c>
      <c r="C46" s="383" t="s">
        <v>764</v>
      </c>
    </row>
    <row r="47" spans="2:3">
      <c r="B47" s="498" t="s">
        <v>698</v>
      </c>
      <c r="C47" s="383" t="s">
        <v>765</v>
      </c>
    </row>
    <row r="48" spans="2:3">
      <c r="B48" s="498" t="s">
        <v>699</v>
      </c>
      <c r="C48" s="383" t="s">
        <v>766</v>
      </c>
    </row>
    <row r="49" spans="2:3">
      <c r="B49" s="498" t="s">
        <v>700</v>
      </c>
      <c r="C49" s="383" t="s">
        <v>767</v>
      </c>
    </row>
    <row r="50" spans="2:3">
      <c r="B50" s="498" t="s">
        <v>701</v>
      </c>
      <c r="C50" s="383" t="s">
        <v>768</v>
      </c>
    </row>
    <row r="51" spans="2:3">
      <c r="B51" s="498" t="s">
        <v>702</v>
      </c>
      <c r="C51" s="383" t="s">
        <v>769</v>
      </c>
    </row>
    <row r="52" spans="2:3">
      <c r="B52" s="498" t="s">
        <v>703</v>
      </c>
      <c r="C52" s="383" t="s">
        <v>770</v>
      </c>
    </row>
    <row r="53" spans="2:3">
      <c r="B53" s="498" t="s">
        <v>704</v>
      </c>
      <c r="C53" s="383" t="s">
        <v>771</v>
      </c>
    </row>
    <row r="54" spans="2:3">
      <c r="B54" s="498" t="s">
        <v>705</v>
      </c>
      <c r="C54" s="383" t="s">
        <v>772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I66"/>
  <sheetViews>
    <sheetView workbookViewId="0">
      <selection activeCell="F9" sqref="F9"/>
    </sheetView>
  </sheetViews>
  <sheetFormatPr baseColWidth="10" defaultColWidth="11.5" defaultRowHeight="13"/>
  <cols>
    <col min="1" max="1" width="11.5" style="2"/>
    <col min="2" max="2" width="13" style="2" customWidth="1"/>
    <col min="3" max="7" width="14.6640625" style="2" customWidth="1"/>
    <col min="8" max="16384" width="11.5" style="2"/>
  </cols>
  <sheetData>
    <row r="8" spans="2:8" ht="18">
      <c r="B8" s="1" t="s">
        <v>37</v>
      </c>
    </row>
    <row r="9" spans="2:8" ht="12.75" customHeight="1">
      <c r="B9" s="3"/>
    </row>
    <row r="10" spans="2:8" ht="12.75" customHeight="1">
      <c r="B10" s="3"/>
    </row>
    <row r="11" spans="2:8" ht="13.5" customHeight="1">
      <c r="B11" s="3"/>
    </row>
    <row r="12" spans="2:8" ht="14" thickBot="1">
      <c r="B12" s="4" t="s">
        <v>1</v>
      </c>
      <c r="C12" s="4"/>
      <c r="D12" s="4"/>
    </row>
    <row r="13" spans="2:8" ht="25.5" customHeight="1">
      <c r="B13" s="568" t="s">
        <v>2</v>
      </c>
      <c r="C13" s="565" t="s">
        <v>3</v>
      </c>
      <c r="D13" s="566"/>
      <c r="E13" s="566"/>
      <c r="F13" s="566"/>
      <c r="G13" s="566"/>
      <c r="H13" s="567"/>
    </row>
    <row r="14" spans="2:8" ht="14">
      <c r="B14" s="569"/>
      <c r="C14" s="5" t="s">
        <v>4</v>
      </c>
      <c r="D14" s="5" t="s">
        <v>5</v>
      </c>
      <c r="E14" s="5" t="s">
        <v>6</v>
      </c>
      <c r="F14" s="5" t="s">
        <v>7</v>
      </c>
      <c r="G14" s="5" t="s">
        <v>8</v>
      </c>
      <c r="H14" s="6" t="s">
        <v>9</v>
      </c>
    </row>
    <row r="15" spans="2:8" ht="28">
      <c r="B15" s="43" t="s">
        <v>11</v>
      </c>
      <c r="C15" s="8">
        <v>35</v>
      </c>
      <c r="D15" s="8">
        <v>59</v>
      </c>
      <c r="E15" s="8">
        <v>79</v>
      </c>
      <c r="F15" s="8">
        <v>109</v>
      </c>
      <c r="G15" s="8">
        <v>114</v>
      </c>
      <c r="H15" s="9">
        <v>93</v>
      </c>
    </row>
    <row r="16" spans="2:8" ht="15" thickBot="1">
      <c r="B16" s="10" t="s">
        <v>13</v>
      </c>
      <c r="C16" s="11">
        <v>35</v>
      </c>
      <c r="D16" s="11">
        <v>59</v>
      </c>
      <c r="E16" s="11">
        <v>79</v>
      </c>
      <c r="F16" s="11">
        <v>109</v>
      </c>
      <c r="G16" s="11">
        <v>114</v>
      </c>
      <c r="H16" s="12" t="s">
        <v>38</v>
      </c>
    </row>
    <row r="17" spans="2:8">
      <c r="B17" s="561" t="s">
        <v>776</v>
      </c>
      <c r="C17" s="561"/>
    </row>
    <row r="18" spans="2:8">
      <c r="B18" s="561" t="s">
        <v>89</v>
      </c>
      <c r="C18" s="561"/>
    </row>
    <row r="19" spans="2:8">
      <c r="B19" s="13"/>
    </row>
    <row r="20" spans="2:8">
      <c r="B20" s="13"/>
    </row>
    <row r="21" spans="2:8" ht="13.5" customHeight="1" thickBot="1">
      <c r="B21" s="562" t="s">
        <v>39</v>
      </c>
      <c r="C21" s="562"/>
      <c r="D21" s="562"/>
      <c r="E21" s="562"/>
      <c r="F21" s="562"/>
    </row>
    <row r="22" spans="2:8" ht="13.5" customHeight="1">
      <c r="B22" s="563" t="s">
        <v>2</v>
      </c>
      <c r="C22" s="565" t="s">
        <v>18</v>
      </c>
      <c r="D22" s="566"/>
      <c r="E22" s="566"/>
      <c r="F22" s="566"/>
      <c r="G22" s="566"/>
      <c r="H22" s="567"/>
    </row>
    <row r="23" spans="2:8" ht="14">
      <c r="B23" s="564"/>
      <c r="C23" s="5" t="s">
        <v>4</v>
      </c>
      <c r="D23" s="5" t="s">
        <v>5</v>
      </c>
      <c r="E23" s="5" t="s">
        <v>6</v>
      </c>
      <c r="F23" s="5" t="s">
        <v>7</v>
      </c>
      <c r="G23" s="5" t="s">
        <v>8</v>
      </c>
      <c r="H23" s="6" t="s">
        <v>9</v>
      </c>
    </row>
    <row r="24" spans="2:8">
      <c r="B24" s="577" t="s">
        <v>10</v>
      </c>
      <c r="C24" s="578"/>
      <c r="D24" s="578"/>
      <c r="E24" s="578"/>
      <c r="F24" s="578"/>
      <c r="G24" s="578"/>
      <c r="H24" s="579"/>
    </row>
    <row r="25" spans="2:8" ht="28">
      <c r="B25" s="14" t="s">
        <v>19</v>
      </c>
      <c r="C25" s="15">
        <v>35</v>
      </c>
      <c r="D25" s="15">
        <v>32</v>
      </c>
      <c r="E25" s="44">
        <v>28</v>
      </c>
      <c r="F25" s="44">
        <v>27</v>
      </c>
      <c r="G25" s="44" t="s">
        <v>21</v>
      </c>
      <c r="H25" s="46">
        <v>5</v>
      </c>
    </row>
    <row r="26" spans="2:8" ht="28">
      <c r="B26" s="17" t="s">
        <v>20</v>
      </c>
      <c r="C26" s="8" t="s">
        <v>21</v>
      </c>
      <c r="D26" s="8">
        <v>27</v>
      </c>
      <c r="E26" s="45">
        <v>25</v>
      </c>
      <c r="F26" s="45">
        <v>21</v>
      </c>
      <c r="G26" s="44">
        <v>36</v>
      </c>
      <c r="H26" s="46">
        <v>10</v>
      </c>
    </row>
    <row r="27" spans="2:8" ht="28">
      <c r="B27" s="17" t="s">
        <v>22</v>
      </c>
      <c r="C27" s="8" t="s">
        <v>21</v>
      </c>
      <c r="D27" s="8" t="s">
        <v>21</v>
      </c>
      <c r="E27" s="45">
        <v>26</v>
      </c>
      <c r="F27" s="45">
        <v>23</v>
      </c>
      <c r="G27" s="44">
        <v>20</v>
      </c>
      <c r="H27" s="46">
        <v>19</v>
      </c>
    </row>
    <row r="28" spans="2:8" ht="28">
      <c r="B28" s="17" t="s">
        <v>40</v>
      </c>
      <c r="C28" s="8" t="s">
        <v>21</v>
      </c>
      <c r="D28" s="8" t="s">
        <v>21</v>
      </c>
      <c r="E28" s="45" t="s">
        <v>21</v>
      </c>
      <c r="F28" s="45">
        <v>38</v>
      </c>
      <c r="G28" s="44">
        <v>31</v>
      </c>
      <c r="H28" s="46">
        <v>21</v>
      </c>
    </row>
    <row r="29" spans="2:8" ht="28">
      <c r="B29" s="17" t="s">
        <v>41</v>
      </c>
      <c r="C29" s="8" t="s">
        <v>21</v>
      </c>
      <c r="D29" s="8" t="s">
        <v>21</v>
      </c>
      <c r="E29" s="45" t="s">
        <v>21</v>
      </c>
      <c r="F29" s="45" t="s">
        <v>21</v>
      </c>
      <c r="G29" s="44">
        <v>27</v>
      </c>
      <c r="H29" s="46">
        <v>19</v>
      </c>
    </row>
    <row r="30" spans="2:8" ht="28">
      <c r="B30" s="17" t="s">
        <v>42</v>
      </c>
      <c r="C30" s="8" t="s">
        <v>21</v>
      </c>
      <c r="D30" s="8" t="s">
        <v>21</v>
      </c>
      <c r="E30" s="45" t="s">
        <v>21</v>
      </c>
      <c r="F30" s="45" t="s">
        <v>21</v>
      </c>
      <c r="G30" s="44" t="s">
        <v>21</v>
      </c>
      <c r="H30" s="46">
        <v>19</v>
      </c>
    </row>
    <row r="31" spans="2:8" ht="15" thickBot="1">
      <c r="B31" s="18" t="s">
        <v>13</v>
      </c>
      <c r="C31" s="11">
        <f>SUM(C25:C29)</f>
        <v>35</v>
      </c>
      <c r="D31" s="11">
        <f t="shared" ref="D31:E31" si="0">SUM(D25:D27)</f>
        <v>59</v>
      </c>
      <c r="E31" s="11">
        <f t="shared" si="0"/>
        <v>79</v>
      </c>
      <c r="F31" s="11">
        <f>SUM(F25:F28)</f>
        <v>109</v>
      </c>
      <c r="G31" s="11">
        <f>SUM(G25:G29)</f>
        <v>114</v>
      </c>
      <c r="H31" s="12">
        <f>SUM(H25:H30)</f>
        <v>93</v>
      </c>
    </row>
    <row r="32" spans="2:8">
      <c r="B32" s="561" t="s">
        <v>776</v>
      </c>
      <c r="C32" s="561"/>
    </row>
    <row r="33" spans="2:8">
      <c r="B33" s="561" t="s">
        <v>89</v>
      </c>
      <c r="C33" s="561"/>
    </row>
    <row r="34" spans="2:8">
      <c r="B34" s="13"/>
    </row>
    <row r="35" spans="2:8">
      <c r="B35" s="13"/>
    </row>
    <row r="36" spans="2:8" ht="14" thickBot="1">
      <c r="B36" s="562" t="s">
        <v>29</v>
      </c>
      <c r="C36" s="562"/>
      <c r="D36" s="562"/>
      <c r="E36" s="562"/>
      <c r="F36" s="562"/>
    </row>
    <row r="37" spans="2:8">
      <c r="B37" s="568" t="s">
        <v>2</v>
      </c>
      <c r="C37" s="565" t="s">
        <v>30</v>
      </c>
      <c r="D37" s="566"/>
      <c r="E37" s="566"/>
      <c r="F37" s="566"/>
      <c r="G37" s="566"/>
      <c r="H37" s="567"/>
    </row>
    <row r="38" spans="2:8" ht="14">
      <c r="B38" s="569"/>
      <c r="C38" s="5" t="s">
        <v>4</v>
      </c>
      <c r="D38" s="5" t="s">
        <v>5</v>
      </c>
      <c r="E38" s="5" t="s">
        <v>6</v>
      </c>
      <c r="F38" s="5" t="s">
        <v>7</v>
      </c>
      <c r="G38" s="5" t="s">
        <v>8</v>
      </c>
      <c r="H38" s="6" t="s">
        <v>9</v>
      </c>
    </row>
    <row r="39" spans="2:8" ht="28">
      <c r="B39" s="43" t="s">
        <v>11</v>
      </c>
      <c r="C39" s="8">
        <v>0</v>
      </c>
      <c r="D39" s="8">
        <v>0</v>
      </c>
      <c r="E39" s="8">
        <v>0</v>
      </c>
      <c r="F39" s="8">
        <v>16</v>
      </c>
      <c r="G39" s="8">
        <v>21</v>
      </c>
      <c r="H39" s="9">
        <v>13</v>
      </c>
    </row>
    <row r="40" spans="2:8" ht="15" thickBot="1">
      <c r="B40" s="25" t="s">
        <v>13</v>
      </c>
      <c r="C40" s="21">
        <f t="shared" ref="C40:H40" si="1">SUM(C39:C39)</f>
        <v>0</v>
      </c>
      <c r="D40" s="21">
        <f t="shared" si="1"/>
        <v>0</v>
      </c>
      <c r="E40" s="21">
        <f t="shared" si="1"/>
        <v>0</v>
      </c>
      <c r="F40" s="21">
        <f t="shared" si="1"/>
        <v>16</v>
      </c>
      <c r="G40" s="21">
        <f t="shared" si="1"/>
        <v>21</v>
      </c>
      <c r="H40" s="22">
        <f t="shared" si="1"/>
        <v>13</v>
      </c>
    </row>
    <row r="41" spans="2:8">
      <c r="B41" s="561" t="s">
        <v>776</v>
      </c>
      <c r="C41" s="561"/>
    </row>
    <row r="42" spans="2:8">
      <c r="B42" s="561" t="s">
        <v>89</v>
      </c>
      <c r="C42" s="561"/>
    </row>
    <row r="43" spans="2:8">
      <c r="B43" s="13"/>
    </row>
    <row r="45" spans="2:8" ht="14" thickBot="1">
      <c r="B45" s="26" t="s">
        <v>31</v>
      </c>
      <c r="C45" s="26"/>
      <c r="D45" s="26"/>
      <c r="E45" s="27"/>
      <c r="F45" s="27"/>
    </row>
    <row r="46" spans="2:8" ht="12.75" customHeight="1">
      <c r="B46" s="568" t="s">
        <v>2</v>
      </c>
      <c r="C46" s="565" t="s">
        <v>32</v>
      </c>
      <c r="D46" s="566"/>
      <c r="E46" s="566"/>
      <c r="F46" s="566"/>
      <c r="G46" s="566"/>
      <c r="H46" s="567"/>
    </row>
    <row r="47" spans="2:8" ht="14">
      <c r="B47" s="569"/>
      <c r="C47" s="5" t="s">
        <v>4</v>
      </c>
      <c r="D47" s="5" t="s">
        <v>5</v>
      </c>
      <c r="E47" s="5" t="s">
        <v>6</v>
      </c>
      <c r="F47" s="5" t="s">
        <v>7</v>
      </c>
      <c r="G47" s="5" t="s">
        <v>8</v>
      </c>
      <c r="H47" s="6" t="s">
        <v>9</v>
      </c>
    </row>
    <row r="48" spans="2:8" ht="28">
      <c r="B48" s="47" t="s">
        <v>11</v>
      </c>
      <c r="C48" s="15">
        <v>8</v>
      </c>
      <c r="D48" s="15">
        <v>17</v>
      </c>
      <c r="E48" s="15">
        <v>29</v>
      </c>
      <c r="F48" s="15">
        <v>32</v>
      </c>
      <c r="G48" s="15">
        <v>30</v>
      </c>
      <c r="H48" s="16">
        <v>30</v>
      </c>
    </row>
    <row r="49" spans="2:9" ht="15" thickBot="1">
      <c r="B49" s="10" t="s">
        <v>13</v>
      </c>
      <c r="C49" s="11">
        <f t="shared" ref="C49:H49" si="2">SUM(C48:C48)</f>
        <v>8</v>
      </c>
      <c r="D49" s="11">
        <f t="shared" si="2"/>
        <v>17</v>
      </c>
      <c r="E49" s="11">
        <f t="shared" si="2"/>
        <v>29</v>
      </c>
      <c r="F49" s="11">
        <f t="shared" si="2"/>
        <v>32</v>
      </c>
      <c r="G49" s="11">
        <f t="shared" si="2"/>
        <v>30</v>
      </c>
      <c r="H49" s="12">
        <f t="shared" si="2"/>
        <v>30</v>
      </c>
    </row>
    <row r="50" spans="2:9">
      <c r="B50" s="561" t="s">
        <v>776</v>
      </c>
      <c r="C50" s="561"/>
    </row>
    <row r="51" spans="2:9">
      <c r="B51" s="561" t="s">
        <v>89</v>
      </c>
      <c r="C51" s="561"/>
    </row>
    <row r="52" spans="2:9">
      <c r="B52" s="13"/>
      <c r="F52" s="40"/>
      <c r="G52" s="40"/>
      <c r="H52" s="40"/>
      <c r="I52" s="40"/>
    </row>
    <row r="53" spans="2:9" ht="14" thickBot="1">
      <c r="B53" s="55" t="s">
        <v>33</v>
      </c>
      <c r="F53" s="40"/>
      <c r="G53" s="40"/>
      <c r="H53" s="40"/>
      <c r="I53" s="40"/>
    </row>
    <row r="54" spans="2:9">
      <c r="B54" s="568" t="s">
        <v>4</v>
      </c>
      <c r="C54" s="48" t="s">
        <v>43</v>
      </c>
      <c r="D54" s="49">
        <v>4</v>
      </c>
      <c r="F54" s="580"/>
      <c r="G54" s="41"/>
      <c r="H54" s="42"/>
      <c r="I54" s="40"/>
    </row>
    <row r="55" spans="2:9">
      <c r="B55" s="569"/>
      <c r="C55" s="50" t="s">
        <v>44</v>
      </c>
      <c r="D55" s="51">
        <v>4</v>
      </c>
      <c r="F55" s="580"/>
      <c r="G55" s="41"/>
      <c r="H55" s="42"/>
      <c r="I55" s="40"/>
    </row>
    <row r="56" spans="2:9">
      <c r="B56" s="569" t="s">
        <v>5</v>
      </c>
      <c r="C56" s="50" t="s">
        <v>43</v>
      </c>
      <c r="D56" s="52">
        <v>11</v>
      </c>
      <c r="F56" s="580"/>
      <c r="G56" s="41"/>
      <c r="H56" s="42"/>
      <c r="I56" s="40"/>
    </row>
    <row r="57" spans="2:9">
      <c r="B57" s="569"/>
      <c r="C57" s="50" t="s">
        <v>44</v>
      </c>
      <c r="D57" s="51">
        <v>6</v>
      </c>
      <c r="F57" s="580"/>
      <c r="G57" s="41"/>
      <c r="H57" s="42"/>
      <c r="I57" s="40"/>
    </row>
    <row r="58" spans="2:9">
      <c r="B58" s="569" t="s">
        <v>6</v>
      </c>
      <c r="C58" s="50" t="s">
        <v>43</v>
      </c>
      <c r="D58" s="52">
        <v>17</v>
      </c>
      <c r="F58" s="580"/>
      <c r="G58" s="41"/>
      <c r="H58" s="42"/>
      <c r="I58" s="40"/>
    </row>
    <row r="59" spans="2:9">
      <c r="B59" s="569"/>
      <c r="C59" s="50" t="s">
        <v>44</v>
      </c>
      <c r="D59" s="51">
        <v>12</v>
      </c>
      <c r="F59" s="580"/>
      <c r="G59" s="41"/>
      <c r="H59" s="42"/>
      <c r="I59" s="40"/>
    </row>
    <row r="60" spans="2:9">
      <c r="B60" s="569" t="s">
        <v>7</v>
      </c>
      <c r="C60" s="50" t="s">
        <v>43</v>
      </c>
      <c r="D60" s="52">
        <v>20</v>
      </c>
      <c r="F60" s="580"/>
      <c r="G60" s="41"/>
      <c r="H60" s="42"/>
      <c r="I60" s="40"/>
    </row>
    <row r="61" spans="2:9">
      <c r="B61" s="569"/>
      <c r="C61" s="50" t="s">
        <v>44</v>
      </c>
      <c r="D61" s="51">
        <v>12</v>
      </c>
      <c r="F61" s="580"/>
      <c r="G61" s="41"/>
      <c r="H61" s="42"/>
      <c r="I61" s="40"/>
    </row>
    <row r="62" spans="2:9">
      <c r="B62" s="569" t="s">
        <v>8</v>
      </c>
      <c r="C62" s="50" t="s">
        <v>43</v>
      </c>
      <c r="D62" s="52">
        <v>20</v>
      </c>
      <c r="F62" s="580"/>
      <c r="G62" s="41"/>
      <c r="H62" s="42"/>
      <c r="I62" s="40"/>
    </row>
    <row r="63" spans="2:9">
      <c r="B63" s="569"/>
      <c r="C63" s="50" t="s">
        <v>44</v>
      </c>
      <c r="D63" s="51">
        <v>10</v>
      </c>
      <c r="F63" s="580"/>
      <c r="G63" s="41"/>
      <c r="H63" s="42"/>
      <c r="I63" s="40"/>
    </row>
    <row r="64" spans="2:9">
      <c r="B64" s="569" t="s">
        <v>9</v>
      </c>
      <c r="C64" s="50" t="s">
        <v>43</v>
      </c>
      <c r="D64" s="52">
        <v>21</v>
      </c>
      <c r="F64" s="580"/>
      <c r="G64" s="41"/>
      <c r="H64" s="42"/>
      <c r="I64" s="40"/>
    </row>
    <row r="65" spans="2:9" ht="14" thickBot="1">
      <c r="B65" s="576"/>
      <c r="C65" s="53" t="s">
        <v>44</v>
      </c>
      <c r="D65" s="54">
        <v>9</v>
      </c>
      <c r="F65" s="580"/>
      <c r="G65" s="41"/>
      <c r="H65" s="42"/>
      <c r="I65" s="40"/>
    </row>
    <row r="66" spans="2:9">
      <c r="F66" s="40"/>
      <c r="G66" s="40"/>
      <c r="H66" s="40"/>
      <c r="I66" s="40"/>
    </row>
  </sheetData>
  <mergeCells count="31">
    <mergeCell ref="B60:B61"/>
    <mergeCell ref="F60:F61"/>
    <mergeCell ref="B62:B63"/>
    <mergeCell ref="F62:F63"/>
    <mergeCell ref="B64:B65"/>
    <mergeCell ref="F64:F65"/>
    <mergeCell ref="B58:B59"/>
    <mergeCell ref="F58:F59"/>
    <mergeCell ref="B36:F36"/>
    <mergeCell ref="B37:B38"/>
    <mergeCell ref="C37:H37"/>
    <mergeCell ref="B41:C41"/>
    <mergeCell ref="B46:B47"/>
    <mergeCell ref="C46:H46"/>
    <mergeCell ref="B50:C50"/>
    <mergeCell ref="B54:B55"/>
    <mergeCell ref="F54:F55"/>
    <mergeCell ref="B56:B57"/>
    <mergeCell ref="F56:F57"/>
    <mergeCell ref="B13:B14"/>
    <mergeCell ref="C13:H13"/>
    <mergeCell ref="B21:F21"/>
    <mergeCell ref="B22:B23"/>
    <mergeCell ref="C22:H22"/>
    <mergeCell ref="B17:C17"/>
    <mergeCell ref="B18:C18"/>
    <mergeCell ref="B32:C32"/>
    <mergeCell ref="B33:C33"/>
    <mergeCell ref="B42:C42"/>
    <mergeCell ref="B51:C51"/>
    <mergeCell ref="B24:H2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AF234"/>
  <sheetViews>
    <sheetView zoomScaleNormal="100" workbookViewId="0">
      <selection activeCell="B10" sqref="B10"/>
    </sheetView>
  </sheetViews>
  <sheetFormatPr baseColWidth="10" defaultColWidth="11.5" defaultRowHeight="13"/>
  <cols>
    <col min="1" max="1" width="6.33203125" style="2" customWidth="1"/>
    <col min="2" max="2" width="13" style="2" customWidth="1"/>
    <col min="3" max="3" width="30.33203125" style="2" bestFit="1" customWidth="1"/>
    <col min="4" max="4" width="16.5" style="2" customWidth="1"/>
    <col min="5" max="9" width="11.5" style="2" customWidth="1"/>
    <col min="10" max="10" width="11.6640625" style="2" customWidth="1"/>
    <col min="11" max="11" width="17.83203125" style="2" customWidth="1"/>
    <col min="12" max="12" width="23" style="2" customWidth="1"/>
    <col min="13" max="13" width="6.83203125" style="2" bestFit="1" customWidth="1"/>
    <col min="14" max="14" width="13.1640625" style="2" bestFit="1" customWidth="1"/>
    <col min="15" max="15" width="11.5" style="2"/>
    <col min="16" max="21" width="11.5" style="2" customWidth="1"/>
    <col min="22" max="22" width="8.83203125" style="2" customWidth="1"/>
    <col min="23" max="23" width="17.83203125" style="2" bestFit="1" customWidth="1"/>
    <col min="24" max="24" width="14.83203125" style="2" customWidth="1"/>
    <col min="25" max="25" width="14.5" style="2" customWidth="1"/>
    <col min="26" max="26" width="9.1640625" style="2" customWidth="1"/>
    <col min="27" max="27" width="10.5" style="2" bestFit="1" customWidth="1"/>
    <col min="28" max="30" width="11.6640625" style="2" customWidth="1"/>
    <col min="31" max="31" width="8.1640625" style="2" customWidth="1"/>
    <col min="32" max="32" width="16.5" style="2" hidden="1" customWidth="1"/>
    <col min="33" max="35" width="0" style="2" hidden="1" customWidth="1"/>
    <col min="36" max="36" width="11.5" style="2"/>
    <col min="37" max="37" width="16.5" style="2" bestFit="1" customWidth="1"/>
    <col min="38" max="16384" width="11.5" style="2"/>
  </cols>
  <sheetData>
    <row r="8" spans="2:23" ht="18">
      <c r="B8" s="1" t="s">
        <v>37</v>
      </c>
    </row>
    <row r="10" spans="2:23" ht="16">
      <c r="B10" s="158" t="s">
        <v>164</v>
      </c>
    </row>
    <row r="12" spans="2:23" ht="14" thickBot="1">
      <c r="B12" s="56" t="s">
        <v>45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spans="2:23" ht="14">
      <c r="B13" s="81" t="s">
        <v>2</v>
      </c>
      <c r="C13" s="82" t="s">
        <v>46</v>
      </c>
      <c r="D13" s="83" t="s">
        <v>4</v>
      </c>
      <c r="E13" s="83" t="s">
        <v>5</v>
      </c>
      <c r="F13" s="83" t="s">
        <v>6</v>
      </c>
      <c r="G13" s="83" t="s">
        <v>7</v>
      </c>
      <c r="H13" s="83" t="s">
        <v>8</v>
      </c>
      <c r="I13" s="84" t="s">
        <v>9</v>
      </c>
    </row>
    <row r="14" spans="2:23" ht="13.5" customHeight="1">
      <c r="B14" s="584" t="s">
        <v>11</v>
      </c>
      <c r="C14" s="76" t="s">
        <v>47</v>
      </c>
      <c r="D14" s="77">
        <v>60</v>
      </c>
      <c r="E14" s="77">
        <v>60</v>
      </c>
      <c r="F14" s="77">
        <v>60</v>
      </c>
      <c r="G14" s="77">
        <v>60</v>
      </c>
      <c r="H14" s="77">
        <v>60</v>
      </c>
      <c r="I14" s="85">
        <v>50</v>
      </c>
    </row>
    <row r="15" spans="2:23">
      <c r="B15" s="584"/>
      <c r="C15" s="76" t="s">
        <v>48</v>
      </c>
      <c r="D15" s="77">
        <v>15</v>
      </c>
      <c r="E15" s="77">
        <v>17</v>
      </c>
      <c r="F15" s="77">
        <v>12</v>
      </c>
      <c r="G15" s="77">
        <v>28</v>
      </c>
      <c r="H15" s="77">
        <v>25</v>
      </c>
      <c r="I15" s="85">
        <v>8</v>
      </c>
    </row>
    <row r="16" spans="2:23" ht="28">
      <c r="B16" s="584"/>
      <c r="C16" s="78" t="s">
        <v>49</v>
      </c>
      <c r="D16" s="77" t="s">
        <v>50</v>
      </c>
      <c r="E16" s="77" t="s">
        <v>51</v>
      </c>
      <c r="F16" s="77" t="s">
        <v>52</v>
      </c>
      <c r="G16" s="77" t="s">
        <v>53</v>
      </c>
      <c r="H16" s="77" t="s">
        <v>54</v>
      </c>
      <c r="I16" s="85" t="s">
        <v>55</v>
      </c>
    </row>
    <row r="17" spans="2:25">
      <c r="B17" s="584"/>
      <c r="C17" s="76" t="s">
        <v>56</v>
      </c>
      <c r="D17" s="77">
        <v>39</v>
      </c>
      <c r="E17" s="77">
        <v>31</v>
      </c>
      <c r="F17" s="77">
        <v>30</v>
      </c>
      <c r="G17" s="77">
        <v>33</v>
      </c>
      <c r="H17" s="77">
        <v>33</v>
      </c>
      <c r="I17" s="85">
        <v>21</v>
      </c>
    </row>
    <row r="18" spans="2:25">
      <c r="B18" s="584"/>
      <c r="C18" s="76" t="s">
        <v>57</v>
      </c>
      <c r="D18" s="77">
        <v>39</v>
      </c>
      <c r="E18" s="77">
        <v>31</v>
      </c>
      <c r="F18" s="77">
        <v>31</v>
      </c>
      <c r="G18" s="77">
        <v>43</v>
      </c>
      <c r="H18" s="77">
        <v>38</v>
      </c>
      <c r="I18" s="85">
        <v>62</v>
      </c>
    </row>
    <row r="19" spans="2:25">
      <c r="B19" s="584"/>
      <c r="C19" s="76" t="s">
        <v>58</v>
      </c>
      <c r="D19" s="77">
        <v>35</v>
      </c>
      <c r="E19" s="77">
        <v>27</v>
      </c>
      <c r="F19" s="77">
        <v>26</v>
      </c>
      <c r="G19" s="77">
        <v>33</v>
      </c>
      <c r="H19" s="77">
        <v>26</v>
      </c>
      <c r="I19" s="85">
        <v>19</v>
      </c>
    </row>
    <row r="20" spans="2:25">
      <c r="B20" s="584"/>
      <c r="C20" s="76" t="s">
        <v>59</v>
      </c>
      <c r="D20" s="77">
        <v>15</v>
      </c>
      <c r="E20" s="77">
        <v>16</v>
      </c>
      <c r="F20" s="79">
        <v>10</v>
      </c>
      <c r="G20" s="77">
        <v>25</v>
      </c>
      <c r="H20" s="77">
        <v>22</v>
      </c>
      <c r="I20" s="85">
        <v>8</v>
      </c>
    </row>
    <row r="21" spans="2:25" ht="14" thickBot="1">
      <c r="B21" s="585"/>
      <c r="C21" s="86" t="s">
        <v>60</v>
      </c>
      <c r="D21" s="87">
        <v>0.42859999999999998</v>
      </c>
      <c r="E21" s="87">
        <f>16/27</f>
        <v>0.59259259259259256</v>
      </c>
      <c r="F21" s="87">
        <f>F20/F19</f>
        <v>0.38461538461538464</v>
      </c>
      <c r="G21" s="87">
        <f>G20/G19</f>
        <v>0.75757575757575757</v>
      </c>
      <c r="H21" s="87">
        <f>H20/H19</f>
        <v>0.84615384615384615</v>
      </c>
      <c r="I21" s="88">
        <f>I20/I19</f>
        <v>0.42105263157894735</v>
      </c>
    </row>
    <row r="22" spans="2:25">
      <c r="B22" s="561" t="s">
        <v>776</v>
      </c>
      <c r="C22" s="561"/>
    </row>
    <row r="23" spans="2:25" ht="12.75" customHeight="1">
      <c r="B23" s="561" t="s">
        <v>89</v>
      </c>
      <c r="C23" s="561"/>
    </row>
    <row r="26" spans="2:25" ht="12.75" customHeight="1" thickBot="1">
      <c r="B26" s="586" t="s">
        <v>61</v>
      </c>
      <c r="C26" s="586"/>
      <c r="D26" s="586"/>
      <c r="E26" s="586"/>
      <c r="F26" s="586"/>
      <c r="G26" s="586"/>
      <c r="H26" s="586"/>
      <c r="I26" s="586"/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  <c r="W26" s="586"/>
      <c r="X26" s="586"/>
      <c r="Y26" s="586"/>
    </row>
    <row r="27" spans="2:25" ht="14">
      <c r="B27" s="81" t="s">
        <v>2</v>
      </c>
      <c r="C27" s="82" t="s">
        <v>62</v>
      </c>
      <c r="D27" s="83" t="s">
        <v>4</v>
      </c>
      <c r="E27" s="83" t="s">
        <v>5</v>
      </c>
      <c r="F27" s="83" t="s">
        <v>6</v>
      </c>
      <c r="G27" s="83" t="s">
        <v>7</v>
      </c>
      <c r="H27" s="83" t="s">
        <v>8</v>
      </c>
      <c r="I27" s="84" t="s">
        <v>9</v>
      </c>
    </row>
    <row r="28" spans="2:25" ht="28">
      <c r="B28" s="584" t="s">
        <v>11</v>
      </c>
      <c r="C28" s="78" t="s">
        <v>63</v>
      </c>
      <c r="D28" s="80">
        <v>0.48570000000000002</v>
      </c>
      <c r="E28" s="80">
        <v>0.44440000000000002</v>
      </c>
      <c r="F28" s="80">
        <f>15/26</f>
        <v>0.57692307692307687</v>
      </c>
      <c r="G28" s="80">
        <f>13/33</f>
        <v>0.39393939393939392</v>
      </c>
      <c r="H28" s="80">
        <f>20/26</f>
        <v>0.76923076923076927</v>
      </c>
      <c r="I28" s="90">
        <v>0.57894736842105265</v>
      </c>
      <c r="T28" s="57"/>
    </row>
    <row r="29" spans="2:25" ht="28">
      <c r="B29" s="584"/>
      <c r="C29" s="78" t="s">
        <v>64</v>
      </c>
      <c r="D29" s="89">
        <v>0</v>
      </c>
      <c r="E29" s="80">
        <v>3.6999999999999998E-2</v>
      </c>
      <c r="F29" s="80">
        <v>0</v>
      </c>
      <c r="G29" s="80">
        <v>0</v>
      </c>
      <c r="H29" s="80">
        <v>0</v>
      </c>
      <c r="I29" s="90">
        <v>5.2631578947368418E-2</v>
      </c>
      <c r="T29" s="57"/>
    </row>
    <row r="30" spans="2:25" ht="28">
      <c r="B30" s="584"/>
      <c r="C30" s="78" t="s">
        <v>65</v>
      </c>
      <c r="D30" s="80">
        <v>0.37140000000000001</v>
      </c>
      <c r="E30" s="80">
        <v>0.37040000000000001</v>
      </c>
      <c r="F30" s="80">
        <f>6/26</f>
        <v>0.23076923076923078</v>
      </c>
      <c r="G30" s="80">
        <f>18/33</f>
        <v>0.54545454545454541</v>
      </c>
      <c r="H30" s="80">
        <f>5/26</f>
        <v>0.19230769230769232</v>
      </c>
      <c r="I30" s="90">
        <v>0.31578947368421051</v>
      </c>
      <c r="T30" s="57"/>
    </row>
    <row r="31" spans="2:25" ht="28">
      <c r="B31" s="584"/>
      <c r="C31" s="78" t="s">
        <v>66</v>
      </c>
      <c r="D31" s="80">
        <v>5.7099999999999998E-2</v>
      </c>
      <c r="E31" s="80">
        <v>0.1111</v>
      </c>
      <c r="F31" s="80">
        <f>4/26</f>
        <v>0.15384615384615385</v>
      </c>
      <c r="G31" s="80">
        <f>1/33</f>
        <v>3.0303030303030304E-2</v>
      </c>
      <c r="H31" s="80">
        <f>1/26</f>
        <v>3.8461538461538464E-2</v>
      </c>
      <c r="I31" s="90">
        <v>5.2600000000000001E-2</v>
      </c>
      <c r="T31" s="57"/>
    </row>
    <row r="32" spans="2:25" ht="42">
      <c r="B32" s="584"/>
      <c r="C32" s="78" t="s">
        <v>67</v>
      </c>
      <c r="D32" s="80">
        <v>8.5699999999999998E-2</v>
      </c>
      <c r="E32" s="80">
        <v>0</v>
      </c>
      <c r="F32" s="80">
        <f>1/26</f>
        <v>3.8461538461538464E-2</v>
      </c>
      <c r="G32" s="80">
        <f>1/33</f>
        <v>3.0303030303030304E-2</v>
      </c>
      <c r="H32" s="80">
        <v>0</v>
      </c>
      <c r="I32" s="90">
        <v>0</v>
      </c>
      <c r="T32" s="57"/>
    </row>
    <row r="33" spans="2:20" ht="21.75" customHeight="1" thickBot="1">
      <c r="B33" s="585"/>
      <c r="C33" s="91" t="s">
        <v>68</v>
      </c>
      <c r="D33" s="92">
        <v>0</v>
      </c>
      <c r="E33" s="87">
        <v>3.6999999999999998E-2</v>
      </c>
      <c r="F33" s="87">
        <v>0</v>
      </c>
      <c r="G33" s="87">
        <v>0</v>
      </c>
      <c r="H33" s="87">
        <v>0</v>
      </c>
      <c r="I33" s="88">
        <v>0</v>
      </c>
      <c r="T33" s="57"/>
    </row>
    <row r="34" spans="2:20">
      <c r="B34" s="561" t="s">
        <v>776</v>
      </c>
      <c r="C34" s="561"/>
      <c r="D34" s="58"/>
      <c r="I34" s="13"/>
      <c r="L34" s="58"/>
      <c r="M34" s="58"/>
      <c r="N34" s="58"/>
      <c r="O34" s="58"/>
      <c r="P34" s="58"/>
      <c r="Q34" s="58"/>
      <c r="R34" s="58"/>
      <c r="S34" s="58"/>
    </row>
    <row r="35" spans="2:20">
      <c r="B35" s="561" t="s">
        <v>89</v>
      </c>
      <c r="C35" s="561"/>
      <c r="D35" s="58"/>
      <c r="I35" s="13"/>
    </row>
    <row r="36" spans="2:20">
      <c r="B36" s="59"/>
      <c r="D36" s="58"/>
    </row>
    <row r="38" spans="2:20" ht="14" thickBot="1">
      <c r="B38" s="587" t="s">
        <v>69</v>
      </c>
      <c r="C38" s="587"/>
      <c r="D38" s="587"/>
      <c r="E38" s="587"/>
      <c r="F38" s="587"/>
      <c r="G38" s="587"/>
    </row>
    <row r="39" spans="2:20" ht="14">
      <c r="B39" s="81" t="s">
        <v>2</v>
      </c>
      <c r="C39" s="82" t="s">
        <v>62</v>
      </c>
      <c r="D39" s="83" t="s">
        <v>4</v>
      </c>
      <c r="E39" s="83" t="s">
        <v>5</v>
      </c>
      <c r="F39" s="83" t="s">
        <v>6</v>
      </c>
      <c r="G39" s="83" t="s">
        <v>7</v>
      </c>
      <c r="H39" s="83" t="s">
        <v>8</v>
      </c>
      <c r="I39" s="84" t="s">
        <v>9</v>
      </c>
    </row>
    <row r="40" spans="2:20" ht="28">
      <c r="B40" s="584" t="s">
        <v>11</v>
      </c>
      <c r="C40" s="78" t="s">
        <v>63</v>
      </c>
      <c r="D40" s="77">
        <v>5.5</v>
      </c>
      <c r="E40" s="77">
        <v>5.87</v>
      </c>
      <c r="F40" s="77">
        <v>6.11</v>
      </c>
      <c r="G40" s="77">
        <v>5.77</v>
      </c>
      <c r="H40" s="77">
        <v>5.78</v>
      </c>
      <c r="I40" s="85">
        <v>5.88</v>
      </c>
    </row>
    <row r="41" spans="2:20" ht="28">
      <c r="B41" s="584"/>
      <c r="C41" s="78" t="s">
        <v>64</v>
      </c>
      <c r="D41" s="77" t="s">
        <v>70</v>
      </c>
      <c r="E41" s="77">
        <v>6.76</v>
      </c>
      <c r="F41" s="77" t="s">
        <v>70</v>
      </c>
      <c r="G41" s="93" t="s">
        <v>70</v>
      </c>
      <c r="H41" s="93" t="s">
        <v>70</v>
      </c>
      <c r="I41" s="94">
        <v>5</v>
      </c>
      <c r="O41" s="60"/>
    </row>
    <row r="42" spans="2:20" ht="28">
      <c r="B42" s="584"/>
      <c r="C42" s="78" t="s">
        <v>65</v>
      </c>
      <c r="D42" s="77">
        <v>7.23</v>
      </c>
      <c r="E42" s="77">
        <v>6.73</v>
      </c>
      <c r="F42" s="77">
        <v>7.01</v>
      </c>
      <c r="G42" s="77">
        <v>7.4</v>
      </c>
      <c r="H42" s="77">
        <v>7.08</v>
      </c>
      <c r="I42" s="85">
        <v>7.25</v>
      </c>
    </row>
    <row r="43" spans="2:20" ht="28">
      <c r="B43" s="584"/>
      <c r="C43" s="78" t="s">
        <v>66</v>
      </c>
      <c r="D43" s="77">
        <v>5.76</v>
      </c>
      <c r="E43" s="77">
        <v>5.55</v>
      </c>
      <c r="F43" s="77">
        <v>6.38</v>
      </c>
      <c r="G43" s="77">
        <v>5.66</v>
      </c>
      <c r="H43" s="77">
        <v>6.23</v>
      </c>
      <c r="I43" s="85">
        <v>5.22</v>
      </c>
    </row>
    <row r="44" spans="2:20" ht="42">
      <c r="B44" s="584"/>
      <c r="C44" s="78" t="s">
        <v>67</v>
      </c>
      <c r="D44" s="77">
        <v>6.67</v>
      </c>
      <c r="E44" s="77" t="s">
        <v>70</v>
      </c>
      <c r="F44" s="77">
        <v>6.42</v>
      </c>
      <c r="G44" s="77">
        <v>7.4</v>
      </c>
      <c r="H44" s="93" t="s">
        <v>70</v>
      </c>
      <c r="I44" s="94" t="s">
        <v>70</v>
      </c>
      <c r="O44" s="60"/>
    </row>
    <row r="45" spans="2:20" ht="14">
      <c r="B45" s="584"/>
      <c r="C45" s="78" t="s">
        <v>68</v>
      </c>
      <c r="D45" s="77" t="s">
        <v>70</v>
      </c>
      <c r="E45" s="77">
        <v>6.16</v>
      </c>
      <c r="F45" s="77" t="s">
        <v>70</v>
      </c>
      <c r="G45" s="93" t="s">
        <v>70</v>
      </c>
      <c r="H45" s="93" t="s">
        <v>70</v>
      </c>
      <c r="I45" s="94" t="s">
        <v>70</v>
      </c>
    </row>
    <row r="46" spans="2:20" ht="3.75" customHeight="1">
      <c r="B46" s="584"/>
      <c r="C46" s="95"/>
      <c r="D46" s="96"/>
      <c r="E46" s="96"/>
      <c r="F46" s="96"/>
      <c r="G46" s="97"/>
      <c r="H46" s="97"/>
      <c r="I46" s="98"/>
    </row>
    <row r="47" spans="2:20" ht="14">
      <c r="B47" s="584"/>
      <c r="C47" s="99" t="s">
        <v>71</v>
      </c>
      <c r="D47" s="100">
        <v>6.3</v>
      </c>
      <c r="E47" s="100">
        <v>6.21</v>
      </c>
      <c r="F47" s="100">
        <f>AVERAGE(F40,F42,F43,F44)</f>
        <v>6.48</v>
      </c>
      <c r="G47" s="100">
        <v>6.56</v>
      </c>
      <c r="H47" s="100">
        <f>AVERAGE(H42:H43,H40)</f>
        <v>6.3633333333333333</v>
      </c>
      <c r="I47" s="101">
        <v>6.23</v>
      </c>
    </row>
    <row r="48" spans="2:20" ht="29" thickBot="1">
      <c r="B48" s="585"/>
      <c r="C48" s="102" t="s">
        <v>72</v>
      </c>
      <c r="D48" s="103">
        <v>5</v>
      </c>
      <c r="E48" s="103">
        <v>5</v>
      </c>
      <c r="F48" s="103">
        <v>5</v>
      </c>
      <c r="G48" s="103">
        <v>5</v>
      </c>
      <c r="H48" s="103">
        <v>5</v>
      </c>
      <c r="I48" s="104">
        <v>5</v>
      </c>
    </row>
    <row r="49" spans="2:22">
      <c r="B49" s="561" t="s">
        <v>776</v>
      </c>
      <c r="C49" s="561"/>
    </row>
    <row r="50" spans="2:22">
      <c r="B50" s="561" t="s">
        <v>89</v>
      </c>
      <c r="C50" s="561"/>
    </row>
    <row r="51" spans="2:22">
      <c r="B51" s="59"/>
    </row>
    <row r="53" spans="2:22" ht="26.25" customHeight="1" thickBot="1">
      <c r="B53" s="591" t="s">
        <v>73</v>
      </c>
      <c r="C53" s="591"/>
      <c r="D53" s="591"/>
      <c r="E53" s="591"/>
      <c r="F53" s="591"/>
      <c r="G53" s="591"/>
    </row>
    <row r="54" spans="2:22" ht="14">
      <c r="B54" s="81" t="s">
        <v>2</v>
      </c>
      <c r="C54" s="82" t="s">
        <v>74</v>
      </c>
      <c r="D54" s="83" t="s">
        <v>4</v>
      </c>
      <c r="E54" s="83" t="s">
        <v>5</v>
      </c>
      <c r="F54" s="83" t="s">
        <v>6</v>
      </c>
      <c r="G54" s="83" t="s">
        <v>7</v>
      </c>
      <c r="H54" s="83" t="s">
        <v>8</v>
      </c>
      <c r="I54" s="84" t="s">
        <v>9</v>
      </c>
    </row>
    <row r="55" spans="2:22" ht="28">
      <c r="B55" s="584" t="s">
        <v>11</v>
      </c>
      <c r="C55" s="105" t="s">
        <v>75</v>
      </c>
      <c r="D55" s="77">
        <v>0</v>
      </c>
      <c r="E55" s="77">
        <v>1</v>
      </c>
      <c r="F55" s="77">
        <v>1</v>
      </c>
      <c r="G55" s="77">
        <v>1</v>
      </c>
      <c r="H55" s="79">
        <v>1</v>
      </c>
      <c r="I55" s="85">
        <v>0</v>
      </c>
    </row>
    <row r="56" spans="2:22" ht="28">
      <c r="B56" s="584"/>
      <c r="C56" s="105" t="s">
        <v>76</v>
      </c>
      <c r="D56" s="77">
        <v>15</v>
      </c>
      <c r="E56" s="77">
        <v>11</v>
      </c>
      <c r="F56" s="77">
        <v>6</v>
      </c>
      <c r="G56" s="77">
        <v>10</v>
      </c>
      <c r="H56" s="77">
        <v>3</v>
      </c>
      <c r="I56" s="85">
        <v>2</v>
      </c>
    </row>
    <row r="57" spans="2:22" ht="29" thickBot="1">
      <c r="B57" s="585"/>
      <c r="C57" s="106" t="s">
        <v>77</v>
      </c>
      <c r="D57" s="107">
        <v>20</v>
      </c>
      <c r="E57" s="107">
        <v>15</v>
      </c>
      <c r="F57" s="107">
        <v>19</v>
      </c>
      <c r="G57" s="107">
        <v>22</v>
      </c>
      <c r="H57" s="107">
        <v>22</v>
      </c>
      <c r="I57" s="108">
        <v>17</v>
      </c>
    </row>
    <row r="58" spans="2:22">
      <c r="B58" s="561" t="s">
        <v>776</v>
      </c>
      <c r="C58" s="561"/>
      <c r="V58" s="60"/>
    </row>
    <row r="59" spans="2:22">
      <c r="B59" s="561" t="s">
        <v>89</v>
      </c>
      <c r="C59" s="561"/>
    </row>
    <row r="60" spans="2:22">
      <c r="B60" s="59"/>
    </row>
    <row r="62" spans="2:22" ht="14" thickBot="1">
      <c r="B62" s="61" t="s">
        <v>78</v>
      </c>
    </row>
    <row r="63" spans="2:22" ht="14">
      <c r="B63" s="81" t="s">
        <v>2</v>
      </c>
      <c r="C63" s="82" t="s">
        <v>79</v>
      </c>
      <c r="D63" s="83" t="s">
        <v>4</v>
      </c>
      <c r="E63" s="83" t="s">
        <v>5</v>
      </c>
      <c r="F63" s="83" t="s">
        <v>6</v>
      </c>
      <c r="G63" s="83" t="s">
        <v>7</v>
      </c>
      <c r="H63" s="83" t="s">
        <v>8</v>
      </c>
      <c r="I63" s="84" t="s">
        <v>9</v>
      </c>
    </row>
    <row r="64" spans="2:22" ht="13.5" customHeight="1">
      <c r="B64" s="592" t="s">
        <v>11</v>
      </c>
      <c r="C64" s="78" t="s">
        <v>80</v>
      </c>
      <c r="D64" s="77">
        <v>18</v>
      </c>
      <c r="E64" s="77">
        <v>11</v>
      </c>
      <c r="F64" s="77">
        <v>8</v>
      </c>
      <c r="G64" s="77">
        <v>13</v>
      </c>
      <c r="H64" s="77">
        <v>15</v>
      </c>
      <c r="I64" s="85">
        <v>10</v>
      </c>
    </row>
    <row r="65" spans="2:16" ht="14">
      <c r="B65" s="592"/>
      <c r="C65" s="78" t="s">
        <v>81</v>
      </c>
      <c r="D65" s="77">
        <v>8</v>
      </c>
      <c r="E65" s="77">
        <v>14</v>
      </c>
      <c r="F65" s="77">
        <v>13</v>
      </c>
      <c r="G65" s="77">
        <v>5</v>
      </c>
      <c r="H65" s="77">
        <v>7</v>
      </c>
      <c r="I65" s="85">
        <v>4</v>
      </c>
    </row>
    <row r="66" spans="2:16" ht="14">
      <c r="B66" s="592"/>
      <c r="C66" s="78" t="s">
        <v>82</v>
      </c>
      <c r="D66" s="77">
        <v>5</v>
      </c>
      <c r="E66" s="77">
        <v>2</v>
      </c>
      <c r="F66" s="77">
        <v>5</v>
      </c>
      <c r="G66" s="77">
        <v>10</v>
      </c>
      <c r="H66" s="77">
        <v>4</v>
      </c>
      <c r="I66" s="85">
        <v>4</v>
      </c>
    </row>
    <row r="67" spans="2:16" ht="14">
      <c r="B67" s="592"/>
      <c r="C67" s="78" t="s">
        <v>83</v>
      </c>
      <c r="D67" s="77">
        <v>3</v>
      </c>
      <c r="E67" s="77">
        <v>0</v>
      </c>
      <c r="F67" s="77">
        <v>0</v>
      </c>
      <c r="G67" s="77">
        <v>5</v>
      </c>
      <c r="H67" s="77">
        <v>0</v>
      </c>
      <c r="I67" s="85">
        <v>1</v>
      </c>
    </row>
    <row r="68" spans="2:16" ht="14">
      <c r="B68" s="592"/>
      <c r="C68" s="78" t="s">
        <v>84</v>
      </c>
      <c r="D68" s="77">
        <v>1</v>
      </c>
      <c r="E68" s="77">
        <v>0</v>
      </c>
      <c r="F68" s="77">
        <v>0</v>
      </c>
      <c r="G68" s="77">
        <v>0</v>
      </c>
      <c r="H68" s="77">
        <v>0</v>
      </c>
      <c r="I68" s="85">
        <v>0</v>
      </c>
    </row>
    <row r="69" spans="2:16" ht="15" thickBot="1">
      <c r="B69" s="593"/>
      <c r="C69" s="91" t="s">
        <v>85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8">
        <v>0</v>
      </c>
    </row>
    <row r="70" spans="2:16">
      <c r="B70" s="561" t="s">
        <v>776</v>
      </c>
      <c r="C70" s="561"/>
    </row>
    <row r="71" spans="2:16">
      <c r="B71" s="561" t="s">
        <v>89</v>
      </c>
      <c r="C71" s="561"/>
    </row>
    <row r="72" spans="2:16">
      <c r="B72" s="59"/>
    </row>
    <row r="73" spans="2:16">
      <c r="B73" s="59"/>
      <c r="J73" s="61"/>
    </row>
    <row r="74" spans="2:16" ht="14" thickBot="1">
      <c r="B74" s="61" t="s">
        <v>161</v>
      </c>
      <c r="C74" s="61"/>
      <c r="D74" s="61"/>
      <c r="J74" s="61"/>
      <c r="K74" s="61"/>
      <c r="L74" s="61"/>
      <c r="M74" s="61"/>
      <c r="N74" s="61"/>
      <c r="O74" s="61"/>
      <c r="P74" s="61"/>
    </row>
    <row r="75" spans="2:16">
      <c r="B75" s="594" t="s">
        <v>2</v>
      </c>
      <c r="C75" s="565"/>
      <c r="D75" s="566"/>
      <c r="E75" s="109"/>
      <c r="F75" s="109"/>
      <c r="G75" s="109"/>
      <c r="H75" s="109"/>
      <c r="I75" s="110"/>
      <c r="J75" s="61"/>
      <c r="K75" s="61"/>
      <c r="L75" s="61"/>
      <c r="M75" s="61"/>
      <c r="N75" s="61"/>
      <c r="O75" s="61"/>
      <c r="P75" s="61"/>
    </row>
    <row r="76" spans="2:16" ht="14">
      <c r="B76" s="595"/>
      <c r="C76" s="596"/>
      <c r="D76" s="597"/>
      <c r="E76" s="5" t="s">
        <v>5</v>
      </c>
      <c r="F76" s="5" t="s">
        <v>6</v>
      </c>
      <c r="G76" s="5" t="s">
        <v>7</v>
      </c>
      <c r="H76" s="5" t="s">
        <v>8</v>
      </c>
      <c r="I76" s="6" t="s">
        <v>9</v>
      </c>
      <c r="K76" s="61"/>
      <c r="L76" s="61"/>
      <c r="M76" s="61"/>
      <c r="N76" s="61"/>
      <c r="O76" s="61"/>
      <c r="P76" s="61"/>
    </row>
    <row r="77" spans="2:16">
      <c r="B77" s="581" t="s">
        <v>11</v>
      </c>
      <c r="C77" s="598" t="s">
        <v>86</v>
      </c>
      <c r="D77" s="599"/>
      <c r="E77" s="77">
        <v>38</v>
      </c>
      <c r="F77" s="77">
        <v>78</v>
      </c>
      <c r="G77" s="77">
        <v>50</v>
      </c>
      <c r="H77" s="77">
        <v>72</v>
      </c>
      <c r="I77" s="85">
        <v>87</v>
      </c>
      <c r="K77" s="61"/>
      <c r="L77" s="61"/>
      <c r="M77" s="61"/>
      <c r="N77" s="61"/>
      <c r="O77" s="61"/>
      <c r="P77" s="61"/>
    </row>
    <row r="78" spans="2:16">
      <c r="B78" s="582"/>
      <c r="C78" s="598" t="s">
        <v>87</v>
      </c>
      <c r="D78" s="599"/>
      <c r="E78" s="77">
        <v>33</v>
      </c>
      <c r="F78" s="77">
        <v>77</v>
      </c>
      <c r="G78" s="77">
        <v>39</v>
      </c>
      <c r="H78" s="77">
        <v>53</v>
      </c>
      <c r="I78" s="85">
        <v>75</v>
      </c>
      <c r="K78" s="61"/>
      <c r="L78" s="61"/>
      <c r="M78" s="61"/>
      <c r="N78" s="61"/>
      <c r="O78" s="61"/>
      <c r="P78" s="61"/>
    </row>
    <row r="79" spans="2:16" ht="14" thickBot="1">
      <c r="B79" s="583"/>
      <c r="C79" s="600" t="s">
        <v>88</v>
      </c>
      <c r="D79" s="601"/>
      <c r="E79" s="87">
        <f t="shared" ref="E79:I79" si="0">E78/E77</f>
        <v>0.86842105263157898</v>
      </c>
      <c r="F79" s="87">
        <f t="shared" si="0"/>
        <v>0.98717948717948723</v>
      </c>
      <c r="G79" s="87">
        <f t="shared" si="0"/>
        <v>0.78</v>
      </c>
      <c r="H79" s="87">
        <f t="shared" si="0"/>
        <v>0.73611111111111116</v>
      </c>
      <c r="I79" s="88">
        <f t="shared" si="0"/>
        <v>0.86206896551724133</v>
      </c>
      <c r="K79" s="61"/>
      <c r="L79" s="61"/>
      <c r="M79" s="61"/>
      <c r="N79" s="61"/>
      <c r="O79" s="61"/>
      <c r="P79" s="61"/>
    </row>
    <row r="80" spans="2:16">
      <c r="B80" s="561" t="s">
        <v>776</v>
      </c>
      <c r="C80" s="561"/>
      <c r="E80" s="62"/>
      <c r="F80" s="62"/>
      <c r="G80" s="62"/>
      <c r="H80" s="62"/>
      <c r="J80" s="61"/>
      <c r="K80" s="61"/>
      <c r="L80" s="61"/>
      <c r="M80" s="61"/>
      <c r="N80" s="61"/>
      <c r="O80" s="61"/>
      <c r="P80" s="61"/>
    </row>
    <row r="81" spans="2:26">
      <c r="B81" s="561" t="s">
        <v>89</v>
      </c>
      <c r="C81" s="561"/>
      <c r="D81" s="62"/>
      <c r="E81" s="62"/>
      <c r="F81" s="62"/>
      <c r="G81" s="62"/>
      <c r="H81" s="62"/>
      <c r="J81" s="61"/>
      <c r="K81" s="61"/>
      <c r="L81" s="61"/>
      <c r="M81" s="61"/>
      <c r="N81" s="61"/>
      <c r="O81" s="61"/>
      <c r="P81" s="61"/>
    </row>
    <row r="82" spans="2:26">
      <c r="C82" s="62"/>
      <c r="D82" s="62"/>
      <c r="E82" s="62"/>
      <c r="F82" s="62"/>
      <c r="G82" s="62"/>
      <c r="H82" s="62"/>
      <c r="J82" s="61"/>
      <c r="K82" s="61"/>
      <c r="L82" s="61"/>
      <c r="M82" s="61"/>
      <c r="N82" s="61"/>
      <c r="O82" s="61"/>
      <c r="P82" s="61"/>
    </row>
    <row r="83" spans="2:26">
      <c r="J83" s="61"/>
      <c r="K83" s="61"/>
      <c r="L83" s="61"/>
      <c r="M83" s="61"/>
      <c r="N83" s="61"/>
      <c r="O83" s="61"/>
      <c r="P83" s="61"/>
    </row>
    <row r="84" spans="2:26" ht="14" thickBot="1">
      <c r="C84" s="75" t="s">
        <v>143</v>
      </c>
      <c r="D84" s="31"/>
      <c r="E84" s="31"/>
      <c r="F84" s="31"/>
    </row>
    <row r="85" spans="2:26" ht="70">
      <c r="C85" s="81"/>
      <c r="D85" s="112" t="s">
        <v>162</v>
      </c>
      <c r="E85" s="112" t="s">
        <v>163</v>
      </c>
      <c r="F85" s="113" t="s">
        <v>105</v>
      </c>
      <c r="W85" s="63"/>
      <c r="X85" s="40"/>
      <c r="Y85" s="64"/>
      <c r="Z85" s="65"/>
    </row>
    <row r="86" spans="2:26" ht="14">
      <c r="C86" s="114" t="s">
        <v>144</v>
      </c>
      <c r="D86" s="111">
        <v>1</v>
      </c>
      <c r="E86" s="111"/>
      <c r="F86" s="115">
        <f>D86+E86</f>
        <v>1</v>
      </c>
      <c r="W86" s="63"/>
      <c r="X86" s="40"/>
      <c r="Y86" s="64"/>
      <c r="Z86" s="65"/>
    </row>
    <row r="87" spans="2:26" ht="14">
      <c r="C87" s="114" t="s">
        <v>145</v>
      </c>
      <c r="D87" s="111">
        <v>1</v>
      </c>
      <c r="E87" s="111">
        <v>1</v>
      </c>
      <c r="F87" s="115">
        <f t="shared" ref="F87:F92" si="1">D87+E87</f>
        <v>2</v>
      </c>
      <c r="G87" s="62"/>
      <c r="H87" s="62"/>
      <c r="J87" s="61"/>
      <c r="K87" s="61"/>
      <c r="L87" s="61"/>
      <c r="M87" s="61"/>
      <c r="N87" s="61"/>
      <c r="O87" s="61"/>
      <c r="P87" s="61"/>
    </row>
    <row r="88" spans="2:26" ht="14">
      <c r="C88" s="114" t="s">
        <v>146</v>
      </c>
      <c r="D88" s="111">
        <v>10</v>
      </c>
      <c r="E88" s="111">
        <v>7</v>
      </c>
      <c r="F88" s="115">
        <f t="shared" si="1"/>
        <v>17</v>
      </c>
      <c r="J88" s="61"/>
      <c r="K88" s="61"/>
      <c r="L88" s="61"/>
      <c r="M88" s="61"/>
      <c r="N88" s="61"/>
      <c r="O88" s="61"/>
      <c r="P88" s="61"/>
    </row>
    <row r="89" spans="2:26" ht="14">
      <c r="C89" s="114" t="s">
        <v>147</v>
      </c>
      <c r="D89" s="111">
        <v>2</v>
      </c>
      <c r="E89" s="111">
        <v>3</v>
      </c>
      <c r="F89" s="115">
        <f t="shared" si="1"/>
        <v>5</v>
      </c>
    </row>
    <row r="90" spans="2:26" ht="14">
      <c r="C90" s="114" t="s">
        <v>148</v>
      </c>
      <c r="D90" s="111">
        <v>0</v>
      </c>
      <c r="E90" s="111">
        <v>3</v>
      </c>
      <c r="F90" s="115">
        <f t="shared" si="1"/>
        <v>3</v>
      </c>
      <c r="W90" s="63"/>
      <c r="X90" s="40"/>
      <c r="Y90" s="64"/>
      <c r="Z90" s="65"/>
    </row>
    <row r="91" spans="2:26" ht="28">
      <c r="C91" s="114" t="s">
        <v>149</v>
      </c>
      <c r="D91" s="111">
        <v>4</v>
      </c>
      <c r="E91" s="111">
        <v>4</v>
      </c>
      <c r="F91" s="115">
        <f t="shared" si="1"/>
        <v>8</v>
      </c>
      <c r="W91" s="40"/>
      <c r="X91" s="40"/>
      <c r="Y91" s="66"/>
    </row>
    <row r="92" spans="2:26" ht="14">
      <c r="C92" s="114" t="s">
        <v>150</v>
      </c>
      <c r="D92" s="111">
        <v>1</v>
      </c>
      <c r="E92" s="111">
        <v>1</v>
      </c>
      <c r="F92" s="115">
        <f t="shared" si="1"/>
        <v>2</v>
      </c>
      <c r="J92" s="61"/>
      <c r="K92" s="61"/>
      <c r="L92" s="61"/>
      <c r="M92" s="61"/>
      <c r="N92" s="61"/>
      <c r="O92" s="61"/>
      <c r="P92" s="61"/>
    </row>
    <row r="93" spans="2:26" ht="14" thickBot="1">
      <c r="C93" s="116" t="s">
        <v>105</v>
      </c>
      <c r="D93" s="117">
        <f>SUM(D86:D92)</f>
        <v>19</v>
      </c>
      <c r="E93" s="117">
        <f>SUM(E86:E92)</f>
        <v>19</v>
      </c>
      <c r="F93" s="118"/>
    </row>
    <row r="94" spans="2:26">
      <c r="C94" s="561" t="s">
        <v>776</v>
      </c>
      <c r="D94" s="561"/>
      <c r="E94" s="31"/>
      <c r="F94" s="31"/>
      <c r="W94" s="63"/>
      <c r="X94" s="40"/>
      <c r="Y94" s="64"/>
      <c r="Z94" s="65"/>
    </row>
    <row r="95" spans="2:26">
      <c r="C95" s="561" t="s">
        <v>89</v>
      </c>
      <c r="D95" s="561"/>
      <c r="E95" s="31"/>
      <c r="F95" s="31"/>
      <c r="W95" s="63"/>
      <c r="X95" s="40"/>
      <c r="Y95" s="64"/>
      <c r="Z95" s="65"/>
    </row>
    <row r="96" spans="2:26">
      <c r="D96" s="62"/>
      <c r="E96" s="62"/>
      <c r="F96" s="62"/>
      <c r="G96" s="62"/>
      <c r="H96" s="62"/>
      <c r="J96" s="61"/>
      <c r="K96" s="61"/>
      <c r="L96" s="61"/>
      <c r="M96" s="61"/>
      <c r="N96" s="61"/>
      <c r="O96" s="61"/>
      <c r="P96" s="61"/>
    </row>
    <row r="97" spans="3:26" ht="14" thickBot="1">
      <c r="C97" s="75" t="s">
        <v>160</v>
      </c>
      <c r="D97" s="31"/>
      <c r="E97" s="31"/>
      <c r="F97" s="31"/>
      <c r="J97" s="61"/>
      <c r="K97" s="61"/>
      <c r="L97" s="61"/>
      <c r="M97" s="61"/>
      <c r="N97" s="61"/>
      <c r="O97" s="61"/>
      <c r="P97" s="61"/>
    </row>
    <row r="98" spans="3:26" ht="70">
      <c r="C98" s="81"/>
      <c r="D98" s="112" t="s">
        <v>162</v>
      </c>
      <c r="E98" s="112" t="s">
        <v>163</v>
      </c>
      <c r="F98" s="113" t="s">
        <v>105</v>
      </c>
    </row>
    <row r="99" spans="3:26" ht="28">
      <c r="C99" s="114" t="s">
        <v>151</v>
      </c>
      <c r="D99" s="111">
        <v>1</v>
      </c>
      <c r="E99" s="111">
        <v>1</v>
      </c>
      <c r="F99" s="115">
        <f>D99+E99</f>
        <v>2</v>
      </c>
      <c r="W99" s="63"/>
      <c r="X99" s="40"/>
      <c r="Y99" s="64"/>
      <c r="Z99" s="65"/>
    </row>
    <row r="100" spans="3:26" ht="28">
      <c r="C100" s="114" t="s">
        <v>152</v>
      </c>
      <c r="D100" s="111">
        <v>2</v>
      </c>
      <c r="E100" s="111">
        <v>3</v>
      </c>
      <c r="F100" s="115">
        <f t="shared" ref="F100:F108" si="2">D100+E100</f>
        <v>5</v>
      </c>
      <c r="W100" s="40"/>
      <c r="X100" s="40"/>
      <c r="Y100" s="66"/>
    </row>
    <row r="101" spans="3:26" ht="28">
      <c r="C101" s="114" t="s">
        <v>153</v>
      </c>
      <c r="D101" s="111">
        <v>1</v>
      </c>
      <c r="E101" s="111">
        <v>0</v>
      </c>
      <c r="F101" s="115">
        <f t="shared" si="2"/>
        <v>1</v>
      </c>
      <c r="G101" s="62"/>
      <c r="H101" s="62"/>
      <c r="J101" s="61"/>
      <c r="K101" s="61"/>
      <c r="L101" s="61"/>
      <c r="M101" s="61"/>
      <c r="N101" s="61"/>
      <c r="O101" s="61"/>
      <c r="P101" s="61"/>
    </row>
    <row r="102" spans="3:26" ht="28">
      <c r="C102" s="114" t="s">
        <v>154</v>
      </c>
      <c r="D102" s="111">
        <v>3</v>
      </c>
      <c r="E102" s="111">
        <v>0</v>
      </c>
      <c r="F102" s="115">
        <f t="shared" si="2"/>
        <v>3</v>
      </c>
      <c r="J102" s="61"/>
      <c r="K102" s="61"/>
      <c r="L102" s="61"/>
      <c r="M102" s="61"/>
      <c r="N102" s="61"/>
      <c r="O102" s="61"/>
      <c r="P102" s="61"/>
    </row>
    <row r="103" spans="3:26" ht="28">
      <c r="C103" s="114" t="s">
        <v>155</v>
      </c>
      <c r="D103" s="111">
        <v>1</v>
      </c>
      <c r="E103" s="111">
        <v>0</v>
      </c>
      <c r="F103" s="115">
        <f t="shared" si="2"/>
        <v>1</v>
      </c>
    </row>
    <row r="104" spans="3:26" ht="28">
      <c r="C104" s="114" t="s">
        <v>156</v>
      </c>
      <c r="D104" s="111">
        <v>6</v>
      </c>
      <c r="E104" s="111">
        <v>9</v>
      </c>
      <c r="F104" s="115">
        <f t="shared" si="2"/>
        <v>15</v>
      </c>
      <c r="W104" s="63"/>
      <c r="X104" s="40"/>
      <c r="Y104" s="64"/>
      <c r="Z104" s="65"/>
    </row>
    <row r="105" spans="3:26" ht="14">
      <c r="C105" s="114" t="s">
        <v>157</v>
      </c>
      <c r="D105" s="111">
        <v>0</v>
      </c>
      <c r="E105" s="111">
        <v>1</v>
      </c>
      <c r="F105" s="115">
        <f t="shared" si="2"/>
        <v>1</v>
      </c>
      <c r="W105" s="40"/>
      <c r="X105" s="40"/>
      <c r="Y105" s="66"/>
    </row>
    <row r="106" spans="3:26" ht="14">
      <c r="C106" s="114" t="s">
        <v>158</v>
      </c>
      <c r="D106" s="111">
        <v>1</v>
      </c>
      <c r="E106" s="111">
        <v>0</v>
      </c>
      <c r="F106" s="115">
        <f t="shared" si="2"/>
        <v>1</v>
      </c>
      <c r="J106" s="61"/>
      <c r="K106" s="61"/>
      <c r="L106" s="61"/>
      <c r="M106" s="61"/>
      <c r="N106" s="61"/>
      <c r="O106" s="61"/>
      <c r="P106" s="61"/>
    </row>
    <row r="107" spans="3:26" ht="14">
      <c r="C107" s="114" t="s">
        <v>150</v>
      </c>
      <c r="D107" s="111">
        <v>4</v>
      </c>
      <c r="E107" s="111">
        <v>0</v>
      </c>
      <c r="F107" s="115">
        <f t="shared" si="2"/>
        <v>4</v>
      </c>
    </row>
    <row r="108" spans="3:26" ht="28">
      <c r="C108" s="114" t="s">
        <v>159</v>
      </c>
      <c r="D108" s="111">
        <v>0</v>
      </c>
      <c r="E108" s="111">
        <v>5</v>
      </c>
      <c r="F108" s="115">
        <f t="shared" si="2"/>
        <v>5</v>
      </c>
      <c r="W108" s="63"/>
      <c r="X108" s="40"/>
      <c r="Y108" s="64"/>
      <c r="Z108" s="65"/>
    </row>
    <row r="109" spans="3:26" ht="14" thickBot="1">
      <c r="C109" s="119" t="s">
        <v>105</v>
      </c>
      <c r="D109" s="117">
        <f>SUM(D99:D108)</f>
        <v>19</v>
      </c>
      <c r="E109" s="117">
        <f>SUM(E99:E108)</f>
        <v>19</v>
      </c>
      <c r="F109" s="120"/>
      <c r="W109" s="40"/>
      <c r="X109" s="40"/>
      <c r="Y109" s="66"/>
    </row>
    <row r="110" spans="3:26">
      <c r="C110" s="561" t="s">
        <v>776</v>
      </c>
      <c r="D110" s="561"/>
      <c r="E110" s="62"/>
      <c r="F110" s="62"/>
      <c r="G110" s="62"/>
      <c r="H110" s="62"/>
      <c r="J110" s="61"/>
      <c r="K110" s="61"/>
      <c r="L110" s="61"/>
      <c r="M110" s="61"/>
      <c r="N110" s="61"/>
      <c r="O110" s="61"/>
      <c r="P110" s="61"/>
    </row>
    <row r="111" spans="3:26">
      <c r="C111" s="561" t="s">
        <v>89</v>
      </c>
      <c r="D111" s="561"/>
      <c r="J111" s="61"/>
      <c r="K111" s="61"/>
      <c r="L111" s="61"/>
      <c r="M111" s="61"/>
      <c r="N111" s="61"/>
      <c r="O111" s="61"/>
      <c r="P111" s="61"/>
    </row>
    <row r="113" spans="2:26">
      <c r="W113" s="63"/>
      <c r="X113" s="40"/>
      <c r="Y113" s="64"/>
      <c r="Z113" s="65"/>
    </row>
    <row r="114" spans="2:26">
      <c r="W114" s="40"/>
      <c r="X114" s="40"/>
      <c r="Y114" s="66"/>
    </row>
    <row r="115" spans="2:26" ht="12.75" customHeight="1" thickBot="1">
      <c r="B115" s="61" t="s">
        <v>90</v>
      </c>
      <c r="W115" s="67"/>
      <c r="X115" s="68"/>
      <c r="Y115" s="69"/>
    </row>
    <row r="116" spans="2:26">
      <c r="B116" s="563" t="s">
        <v>2</v>
      </c>
      <c r="C116" s="604" t="s">
        <v>91</v>
      </c>
      <c r="D116" s="605" t="s">
        <v>58</v>
      </c>
      <c r="E116" s="606"/>
      <c r="F116" s="606"/>
      <c r="G116" s="606"/>
      <c r="H116" s="606"/>
      <c r="I116" s="606"/>
      <c r="J116" s="606"/>
      <c r="K116" s="606"/>
      <c r="L116" s="606"/>
      <c r="M116" s="606"/>
      <c r="N116" s="606"/>
      <c r="O116" s="606"/>
      <c r="P116" s="606"/>
      <c r="Q116" s="606"/>
      <c r="R116" s="606"/>
      <c r="S116" s="606"/>
      <c r="T116" s="606"/>
      <c r="U116" s="607"/>
      <c r="W116" s="67"/>
      <c r="X116" s="68"/>
      <c r="Y116" s="69"/>
    </row>
    <row r="117" spans="2:26">
      <c r="B117" s="564"/>
      <c r="C117" s="602"/>
      <c r="D117" s="610" t="s">
        <v>4</v>
      </c>
      <c r="E117" s="610"/>
      <c r="F117" s="610"/>
      <c r="G117" s="588" t="s">
        <v>5</v>
      </c>
      <c r="H117" s="589"/>
      <c r="I117" s="590"/>
      <c r="J117" s="602" t="s">
        <v>6</v>
      </c>
      <c r="K117" s="602"/>
      <c r="L117" s="602"/>
      <c r="M117" s="588" t="s">
        <v>7</v>
      </c>
      <c r="N117" s="589"/>
      <c r="O117" s="590"/>
      <c r="P117" s="602" t="s">
        <v>8</v>
      </c>
      <c r="Q117" s="602"/>
      <c r="R117" s="602"/>
      <c r="S117" s="602" t="s">
        <v>9</v>
      </c>
      <c r="T117" s="602"/>
      <c r="U117" s="603"/>
      <c r="W117" s="67"/>
      <c r="X117" s="68"/>
      <c r="Y117" s="69"/>
    </row>
    <row r="118" spans="2:26" ht="28">
      <c r="B118" s="564"/>
      <c r="C118" s="602"/>
      <c r="D118" s="121" t="s">
        <v>92</v>
      </c>
      <c r="E118" s="5" t="s">
        <v>93</v>
      </c>
      <c r="F118" s="5" t="s">
        <v>94</v>
      </c>
      <c r="G118" s="5" t="s">
        <v>92</v>
      </c>
      <c r="H118" s="5" t="s">
        <v>93</v>
      </c>
      <c r="I118" s="5" t="s">
        <v>94</v>
      </c>
      <c r="J118" s="5" t="s">
        <v>92</v>
      </c>
      <c r="K118" s="5" t="s">
        <v>93</v>
      </c>
      <c r="L118" s="5" t="s">
        <v>94</v>
      </c>
      <c r="M118" s="5" t="s">
        <v>92</v>
      </c>
      <c r="N118" s="5" t="s">
        <v>93</v>
      </c>
      <c r="O118" s="5" t="s">
        <v>94</v>
      </c>
      <c r="P118" s="5" t="s">
        <v>92</v>
      </c>
      <c r="Q118" s="5" t="s">
        <v>93</v>
      </c>
      <c r="R118" s="5" t="s">
        <v>94</v>
      </c>
      <c r="S118" s="5" t="s">
        <v>92</v>
      </c>
      <c r="T118" s="5" t="s">
        <v>93</v>
      </c>
      <c r="U118" s="6" t="s">
        <v>94</v>
      </c>
      <c r="Y118" s="69"/>
    </row>
    <row r="119" spans="2:26" ht="13.5" customHeight="1">
      <c r="B119" s="584" t="s">
        <v>11</v>
      </c>
      <c r="C119" s="122" t="s">
        <v>95</v>
      </c>
      <c r="D119" s="123">
        <v>1</v>
      </c>
      <c r="E119" s="124">
        <v>0</v>
      </c>
      <c r="F119" s="124">
        <v>1</v>
      </c>
      <c r="G119" s="125">
        <v>7</v>
      </c>
      <c r="H119" s="126">
        <v>1</v>
      </c>
      <c r="I119" s="126">
        <v>6</v>
      </c>
      <c r="J119" s="127">
        <v>10</v>
      </c>
      <c r="K119" s="122">
        <v>3</v>
      </c>
      <c r="L119" s="122">
        <v>7</v>
      </c>
      <c r="M119" s="127">
        <v>11</v>
      </c>
      <c r="N119" s="122">
        <v>3</v>
      </c>
      <c r="O119" s="122">
        <v>8</v>
      </c>
      <c r="P119" s="127">
        <v>15</v>
      </c>
      <c r="Q119" s="122">
        <v>2</v>
      </c>
      <c r="R119" s="122">
        <v>13</v>
      </c>
      <c r="S119" s="127">
        <f>SUM(T119:U119)</f>
        <v>8</v>
      </c>
      <c r="T119" s="122">
        <v>1</v>
      </c>
      <c r="U119" s="134">
        <v>7</v>
      </c>
      <c r="W119" s="27"/>
      <c r="X119" s="70"/>
      <c r="Y119" s="69"/>
    </row>
    <row r="120" spans="2:26">
      <c r="B120" s="584"/>
      <c r="C120" s="122">
        <v>19</v>
      </c>
      <c r="D120" s="123">
        <v>5</v>
      </c>
      <c r="E120" s="124">
        <v>0</v>
      </c>
      <c r="F120" s="124">
        <v>5</v>
      </c>
      <c r="G120" s="125">
        <v>5</v>
      </c>
      <c r="H120" s="126">
        <v>0</v>
      </c>
      <c r="I120" s="126">
        <v>5</v>
      </c>
      <c r="J120" s="127">
        <v>6</v>
      </c>
      <c r="K120" s="122">
        <v>0</v>
      </c>
      <c r="L120" s="122">
        <v>6</v>
      </c>
      <c r="M120" s="127">
        <v>2</v>
      </c>
      <c r="N120" s="122">
        <v>0</v>
      </c>
      <c r="O120" s="122">
        <v>2</v>
      </c>
      <c r="P120" s="127">
        <v>3</v>
      </c>
      <c r="Q120" s="122">
        <v>0</v>
      </c>
      <c r="R120" s="122">
        <v>3</v>
      </c>
      <c r="S120" s="127">
        <f t="shared" ref="S120:S134" si="3">SUM(T120:U120)</f>
        <v>2</v>
      </c>
      <c r="T120" s="122">
        <v>0</v>
      </c>
      <c r="U120" s="134">
        <v>2</v>
      </c>
      <c r="W120" s="71"/>
      <c r="X120" s="70"/>
      <c r="Y120" s="69"/>
    </row>
    <row r="121" spans="2:26">
      <c r="B121" s="584"/>
      <c r="C121" s="122">
        <v>20</v>
      </c>
      <c r="D121" s="123">
        <v>7</v>
      </c>
      <c r="E121" s="124">
        <v>0</v>
      </c>
      <c r="F121" s="124">
        <v>7</v>
      </c>
      <c r="G121" s="125">
        <v>3</v>
      </c>
      <c r="H121" s="126">
        <v>0</v>
      </c>
      <c r="I121" s="126">
        <v>3</v>
      </c>
      <c r="J121" s="127">
        <v>3</v>
      </c>
      <c r="K121" s="122">
        <v>2</v>
      </c>
      <c r="L121" s="122">
        <v>1</v>
      </c>
      <c r="M121" s="127">
        <v>3</v>
      </c>
      <c r="N121" s="122">
        <v>1</v>
      </c>
      <c r="O121" s="122">
        <v>2</v>
      </c>
      <c r="P121" s="127">
        <v>3</v>
      </c>
      <c r="Q121" s="122">
        <v>1</v>
      </c>
      <c r="R121" s="122">
        <v>2</v>
      </c>
      <c r="S121" s="127">
        <f t="shared" si="3"/>
        <v>3</v>
      </c>
      <c r="T121" s="122">
        <v>1</v>
      </c>
      <c r="U121" s="134">
        <v>2</v>
      </c>
      <c r="W121" s="71"/>
      <c r="X121" s="70"/>
      <c r="Y121" s="69"/>
    </row>
    <row r="122" spans="2:26">
      <c r="B122" s="584"/>
      <c r="C122" s="122">
        <v>21</v>
      </c>
      <c r="D122" s="123">
        <v>5</v>
      </c>
      <c r="E122" s="124">
        <v>0</v>
      </c>
      <c r="F122" s="124">
        <v>5</v>
      </c>
      <c r="G122" s="125">
        <v>4</v>
      </c>
      <c r="H122" s="126">
        <v>0</v>
      </c>
      <c r="I122" s="126">
        <v>4</v>
      </c>
      <c r="J122" s="127">
        <v>2</v>
      </c>
      <c r="K122" s="122">
        <v>0</v>
      </c>
      <c r="L122" s="122">
        <v>2</v>
      </c>
      <c r="M122" s="127">
        <v>4</v>
      </c>
      <c r="N122" s="122">
        <v>0</v>
      </c>
      <c r="O122" s="122">
        <v>4</v>
      </c>
      <c r="P122" s="127">
        <v>2</v>
      </c>
      <c r="Q122" s="122">
        <v>0</v>
      </c>
      <c r="R122" s="122">
        <v>2</v>
      </c>
      <c r="S122" s="127">
        <f t="shared" si="3"/>
        <v>1</v>
      </c>
      <c r="T122" s="122">
        <v>0</v>
      </c>
      <c r="U122" s="134">
        <v>1</v>
      </c>
      <c r="W122" s="27"/>
      <c r="X122" s="70"/>
      <c r="Y122" s="69"/>
    </row>
    <row r="123" spans="2:26">
      <c r="B123" s="584"/>
      <c r="C123" s="122">
        <v>22</v>
      </c>
      <c r="D123" s="123">
        <v>5</v>
      </c>
      <c r="E123" s="124">
        <v>0</v>
      </c>
      <c r="F123" s="124">
        <v>5</v>
      </c>
      <c r="G123" s="125">
        <v>2</v>
      </c>
      <c r="H123" s="126">
        <v>0</v>
      </c>
      <c r="I123" s="126">
        <v>2</v>
      </c>
      <c r="J123" s="127">
        <v>2</v>
      </c>
      <c r="K123" s="122">
        <v>0</v>
      </c>
      <c r="L123" s="122">
        <v>2</v>
      </c>
      <c r="M123" s="127">
        <v>5</v>
      </c>
      <c r="N123" s="122">
        <v>0</v>
      </c>
      <c r="O123" s="122">
        <v>5</v>
      </c>
      <c r="P123" s="127">
        <v>1</v>
      </c>
      <c r="Q123" s="122">
        <v>0</v>
      </c>
      <c r="R123" s="122">
        <v>1</v>
      </c>
      <c r="S123" s="127">
        <f t="shared" si="3"/>
        <v>1</v>
      </c>
      <c r="T123" s="122">
        <v>0</v>
      </c>
      <c r="U123" s="134">
        <v>1</v>
      </c>
      <c r="W123" s="71"/>
      <c r="X123" s="70"/>
      <c r="Y123" s="69"/>
    </row>
    <row r="124" spans="2:26">
      <c r="B124" s="584"/>
      <c r="C124" s="122">
        <v>23</v>
      </c>
      <c r="D124" s="123">
        <v>6</v>
      </c>
      <c r="E124" s="124">
        <v>3</v>
      </c>
      <c r="F124" s="124">
        <v>3</v>
      </c>
      <c r="G124" s="125">
        <v>2</v>
      </c>
      <c r="H124" s="126">
        <v>1</v>
      </c>
      <c r="I124" s="126">
        <v>1</v>
      </c>
      <c r="J124" s="127">
        <v>1</v>
      </c>
      <c r="K124" s="122">
        <v>0</v>
      </c>
      <c r="L124" s="122">
        <v>1</v>
      </c>
      <c r="M124" s="127">
        <v>3</v>
      </c>
      <c r="N124" s="122">
        <v>0</v>
      </c>
      <c r="O124" s="122">
        <v>3</v>
      </c>
      <c r="P124" s="127">
        <v>1</v>
      </c>
      <c r="Q124" s="122">
        <v>0</v>
      </c>
      <c r="R124" s="122">
        <v>1</v>
      </c>
      <c r="S124" s="127">
        <f t="shared" si="3"/>
        <v>1</v>
      </c>
      <c r="T124" s="122">
        <v>0</v>
      </c>
      <c r="U124" s="134">
        <v>1</v>
      </c>
      <c r="W124" s="71"/>
      <c r="X124" s="70"/>
      <c r="Y124" s="69"/>
    </row>
    <row r="125" spans="2:26">
      <c r="B125" s="584"/>
      <c r="C125" s="122">
        <v>24</v>
      </c>
      <c r="D125" s="123">
        <v>3</v>
      </c>
      <c r="E125" s="124">
        <v>0</v>
      </c>
      <c r="F125" s="124">
        <v>3</v>
      </c>
      <c r="G125" s="125">
        <v>0</v>
      </c>
      <c r="H125" s="126">
        <v>0</v>
      </c>
      <c r="I125" s="126">
        <v>0</v>
      </c>
      <c r="J125" s="127">
        <v>0</v>
      </c>
      <c r="K125" s="122">
        <v>0</v>
      </c>
      <c r="L125" s="122">
        <v>0</v>
      </c>
      <c r="M125" s="127">
        <v>1</v>
      </c>
      <c r="N125" s="122">
        <v>0</v>
      </c>
      <c r="O125" s="122">
        <v>1</v>
      </c>
      <c r="P125" s="127">
        <v>0</v>
      </c>
      <c r="Q125" s="122">
        <v>0</v>
      </c>
      <c r="R125" s="122">
        <v>0</v>
      </c>
      <c r="S125" s="127">
        <f t="shared" si="3"/>
        <v>1</v>
      </c>
      <c r="T125" s="122">
        <v>0</v>
      </c>
      <c r="U125" s="134">
        <v>1</v>
      </c>
      <c r="W125" s="71"/>
      <c r="X125" s="70"/>
      <c r="Y125" s="69"/>
    </row>
    <row r="126" spans="2:26">
      <c r="B126" s="584"/>
      <c r="C126" s="122">
        <v>25</v>
      </c>
      <c r="D126" s="123">
        <v>2</v>
      </c>
      <c r="E126" s="124">
        <v>0</v>
      </c>
      <c r="F126" s="124">
        <v>2</v>
      </c>
      <c r="G126" s="125">
        <v>1</v>
      </c>
      <c r="H126" s="126">
        <v>0</v>
      </c>
      <c r="I126" s="126">
        <v>1</v>
      </c>
      <c r="J126" s="127">
        <v>0</v>
      </c>
      <c r="K126" s="122">
        <v>0</v>
      </c>
      <c r="L126" s="122">
        <v>0</v>
      </c>
      <c r="M126" s="127">
        <v>0</v>
      </c>
      <c r="N126" s="122">
        <v>0</v>
      </c>
      <c r="O126" s="122">
        <v>0</v>
      </c>
      <c r="P126" s="127">
        <v>0</v>
      </c>
      <c r="Q126" s="122">
        <v>0</v>
      </c>
      <c r="R126" s="122">
        <v>0</v>
      </c>
      <c r="S126" s="127">
        <f t="shared" si="3"/>
        <v>0</v>
      </c>
      <c r="T126" s="122">
        <v>0</v>
      </c>
      <c r="U126" s="134">
        <v>0</v>
      </c>
      <c r="W126" s="71"/>
      <c r="X126" s="70"/>
      <c r="Y126" s="69"/>
    </row>
    <row r="127" spans="2:26">
      <c r="B127" s="584"/>
      <c r="C127" s="122">
        <v>26</v>
      </c>
      <c r="D127" s="123">
        <v>1</v>
      </c>
      <c r="E127" s="124">
        <v>0</v>
      </c>
      <c r="F127" s="124">
        <v>1</v>
      </c>
      <c r="G127" s="125">
        <v>0</v>
      </c>
      <c r="H127" s="126">
        <v>0</v>
      </c>
      <c r="I127" s="126">
        <v>0</v>
      </c>
      <c r="J127" s="127">
        <v>1</v>
      </c>
      <c r="K127" s="122">
        <v>0</v>
      </c>
      <c r="L127" s="122">
        <v>1</v>
      </c>
      <c r="M127" s="127">
        <v>1</v>
      </c>
      <c r="N127" s="122">
        <v>0</v>
      </c>
      <c r="O127" s="122">
        <v>1</v>
      </c>
      <c r="P127" s="127">
        <v>0</v>
      </c>
      <c r="Q127" s="122">
        <v>0</v>
      </c>
      <c r="R127" s="122">
        <v>0</v>
      </c>
      <c r="S127" s="127">
        <f t="shared" si="3"/>
        <v>1</v>
      </c>
      <c r="T127" s="122">
        <v>0</v>
      </c>
      <c r="U127" s="134">
        <v>1</v>
      </c>
      <c r="W127" s="71"/>
      <c r="X127" s="70"/>
      <c r="Y127" s="69"/>
    </row>
    <row r="128" spans="2:26">
      <c r="B128" s="584"/>
      <c r="C128" s="122">
        <v>27</v>
      </c>
      <c r="D128" s="123">
        <v>0</v>
      </c>
      <c r="E128" s="124">
        <v>0</v>
      </c>
      <c r="F128" s="124">
        <v>0</v>
      </c>
      <c r="G128" s="125">
        <v>0</v>
      </c>
      <c r="H128" s="126">
        <v>0</v>
      </c>
      <c r="I128" s="126">
        <v>0</v>
      </c>
      <c r="J128" s="127">
        <v>0</v>
      </c>
      <c r="K128" s="122">
        <v>0</v>
      </c>
      <c r="L128" s="122">
        <v>0</v>
      </c>
      <c r="M128" s="127">
        <v>1</v>
      </c>
      <c r="N128" s="122">
        <v>0</v>
      </c>
      <c r="O128" s="122">
        <v>1</v>
      </c>
      <c r="P128" s="127">
        <v>0</v>
      </c>
      <c r="Q128" s="122">
        <v>0</v>
      </c>
      <c r="R128" s="122">
        <v>0</v>
      </c>
      <c r="S128" s="127">
        <f t="shared" si="3"/>
        <v>0</v>
      </c>
      <c r="T128" s="122">
        <v>0</v>
      </c>
      <c r="U128" s="134">
        <v>0</v>
      </c>
      <c r="W128" s="71"/>
      <c r="X128" s="70"/>
      <c r="Y128" s="69"/>
    </row>
    <row r="129" spans="2:25">
      <c r="B129" s="584"/>
      <c r="C129" s="122">
        <v>28</v>
      </c>
      <c r="D129" s="123">
        <v>0</v>
      </c>
      <c r="E129" s="124">
        <v>0</v>
      </c>
      <c r="F129" s="124">
        <v>0</v>
      </c>
      <c r="G129" s="125">
        <v>0</v>
      </c>
      <c r="H129" s="126">
        <v>0</v>
      </c>
      <c r="I129" s="126">
        <v>0</v>
      </c>
      <c r="J129" s="127">
        <v>0</v>
      </c>
      <c r="K129" s="122">
        <v>0</v>
      </c>
      <c r="L129" s="122">
        <v>0</v>
      </c>
      <c r="M129" s="127">
        <v>0</v>
      </c>
      <c r="N129" s="122">
        <v>0</v>
      </c>
      <c r="O129" s="122">
        <v>0</v>
      </c>
      <c r="P129" s="127">
        <v>0</v>
      </c>
      <c r="Q129" s="122">
        <v>0</v>
      </c>
      <c r="R129" s="122">
        <v>0</v>
      </c>
      <c r="S129" s="127">
        <f t="shared" si="3"/>
        <v>0</v>
      </c>
      <c r="T129" s="122">
        <v>0</v>
      </c>
      <c r="U129" s="134">
        <v>0</v>
      </c>
      <c r="W129" s="71"/>
      <c r="X129" s="70"/>
      <c r="Y129" s="69"/>
    </row>
    <row r="130" spans="2:25">
      <c r="B130" s="584"/>
      <c r="C130" s="122">
        <v>29</v>
      </c>
      <c r="D130" s="123">
        <v>0</v>
      </c>
      <c r="E130" s="124">
        <v>0</v>
      </c>
      <c r="F130" s="124">
        <v>0</v>
      </c>
      <c r="G130" s="125">
        <v>0</v>
      </c>
      <c r="H130" s="126">
        <v>0</v>
      </c>
      <c r="I130" s="126">
        <v>0</v>
      </c>
      <c r="J130" s="127">
        <v>0</v>
      </c>
      <c r="K130" s="122">
        <v>0</v>
      </c>
      <c r="L130" s="122">
        <v>0</v>
      </c>
      <c r="M130" s="127">
        <v>1</v>
      </c>
      <c r="N130" s="122">
        <v>0</v>
      </c>
      <c r="O130" s="122">
        <v>1</v>
      </c>
      <c r="P130" s="127">
        <v>0</v>
      </c>
      <c r="Q130" s="122">
        <v>0</v>
      </c>
      <c r="R130" s="122">
        <v>0</v>
      </c>
      <c r="S130" s="127">
        <f t="shared" si="3"/>
        <v>0</v>
      </c>
      <c r="T130" s="122">
        <v>0</v>
      </c>
      <c r="U130" s="134">
        <v>0</v>
      </c>
      <c r="W130" s="71"/>
      <c r="X130" s="70"/>
      <c r="Y130" s="69"/>
    </row>
    <row r="131" spans="2:25" ht="14">
      <c r="B131" s="584"/>
      <c r="C131" s="122" t="s">
        <v>96</v>
      </c>
      <c r="D131" s="123">
        <v>0</v>
      </c>
      <c r="E131" s="124">
        <v>0</v>
      </c>
      <c r="F131" s="124">
        <v>0</v>
      </c>
      <c r="G131" s="125">
        <v>1</v>
      </c>
      <c r="H131" s="126">
        <v>0</v>
      </c>
      <c r="I131" s="126">
        <v>1</v>
      </c>
      <c r="J131" s="127">
        <v>0</v>
      </c>
      <c r="K131" s="122">
        <v>0</v>
      </c>
      <c r="L131" s="122">
        <v>0</v>
      </c>
      <c r="M131" s="127">
        <v>0</v>
      </c>
      <c r="N131" s="122">
        <v>0</v>
      </c>
      <c r="O131" s="122">
        <v>0</v>
      </c>
      <c r="P131" s="127">
        <v>1</v>
      </c>
      <c r="Q131" s="122">
        <v>0</v>
      </c>
      <c r="R131" s="122">
        <v>1</v>
      </c>
      <c r="S131" s="127">
        <f t="shared" si="3"/>
        <v>0</v>
      </c>
      <c r="T131" s="122">
        <v>0</v>
      </c>
      <c r="U131" s="134">
        <v>0</v>
      </c>
      <c r="W131" s="71"/>
      <c r="X131" s="70"/>
      <c r="Y131" s="69"/>
    </row>
    <row r="132" spans="2:25" ht="14">
      <c r="B132" s="584"/>
      <c r="C132" s="122" t="s">
        <v>97</v>
      </c>
      <c r="D132" s="123">
        <v>0</v>
      </c>
      <c r="E132" s="124">
        <v>0</v>
      </c>
      <c r="F132" s="124">
        <v>0</v>
      </c>
      <c r="G132" s="125">
        <v>2</v>
      </c>
      <c r="H132" s="126">
        <v>0</v>
      </c>
      <c r="I132" s="126">
        <v>2</v>
      </c>
      <c r="J132" s="127">
        <v>1</v>
      </c>
      <c r="K132" s="122">
        <v>0</v>
      </c>
      <c r="L132" s="122">
        <v>1</v>
      </c>
      <c r="M132" s="127">
        <v>0</v>
      </c>
      <c r="N132" s="122">
        <v>0</v>
      </c>
      <c r="O132" s="122">
        <v>0</v>
      </c>
      <c r="P132" s="127">
        <v>0</v>
      </c>
      <c r="Q132" s="122">
        <v>0</v>
      </c>
      <c r="R132" s="122">
        <v>0</v>
      </c>
      <c r="S132" s="127">
        <f t="shared" si="3"/>
        <v>0</v>
      </c>
      <c r="T132" s="122">
        <v>0</v>
      </c>
      <c r="U132" s="134">
        <v>0</v>
      </c>
      <c r="W132" s="27"/>
      <c r="X132" s="70"/>
      <c r="Y132" s="69"/>
    </row>
    <row r="133" spans="2:25" ht="14">
      <c r="B133" s="584"/>
      <c r="C133" s="122" t="s">
        <v>98</v>
      </c>
      <c r="D133" s="123">
        <v>0</v>
      </c>
      <c r="E133" s="124">
        <v>0</v>
      </c>
      <c r="F133" s="124">
        <v>0</v>
      </c>
      <c r="G133" s="125">
        <v>0</v>
      </c>
      <c r="H133" s="126">
        <v>0</v>
      </c>
      <c r="I133" s="126">
        <v>0</v>
      </c>
      <c r="J133" s="127">
        <v>0</v>
      </c>
      <c r="K133" s="122">
        <v>0</v>
      </c>
      <c r="L133" s="122">
        <v>0</v>
      </c>
      <c r="M133" s="127">
        <v>1</v>
      </c>
      <c r="N133" s="122">
        <v>0</v>
      </c>
      <c r="O133" s="122">
        <v>1</v>
      </c>
      <c r="P133" s="127">
        <v>0</v>
      </c>
      <c r="Q133" s="122">
        <v>0</v>
      </c>
      <c r="R133" s="122">
        <v>0</v>
      </c>
      <c r="S133" s="127">
        <f t="shared" si="3"/>
        <v>1</v>
      </c>
      <c r="T133" s="122">
        <v>0</v>
      </c>
      <c r="U133" s="134">
        <v>1</v>
      </c>
      <c r="W133" s="67"/>
      <c r="X133" s="68"/>
      <c r="Y133" s="69"/>
    </row>
    <row r="134" spans="2:25" ht="14" thickBot="1">
      <c r="B134" s="585"/>
      <c r="C134" s="137" t="s">
        <v>92</v>
      </c>
      <c r="D134" s="142">
        <v>35</v>
      </c>
      <c r="E134" s="143">
        <v>3</v>
      </c>
      <c r="F134" s="143">
        <v>32</v>
      </c>
      <c r="G134" s="144">
        <v>27</v>
      </c>
      <c r="H134" s="145">
        <v>2</v>
      </c>
      <c r="I134" s="145">
        <v>25</v>
      </c>
      <c r="J134" s="140">
        <f>SUM(J119:J133)</f>
        <v>26</v>
      </c>
      <c r="K134" s="139">
        <f>SUM(K119:K133)</f>
        <v>5</v>
      </c>
      <c r="L134" s="139">
        <f>SUM(L119:L133)</f>
        <v>21</v>
      </c>
      <c r="M134" s="140">
        <f>SUM(M119:M133)</f>
        <v>33</v>
      </c>
      <c r="N134" s="139">
        <v>4</v>
      </c>
      <c r="O134" s="139">
        <v>29</v>
      </c>
      <c r="P134" s="140">
        <f>SUM(P119:P133)</f>
        <v>26</v>
      </c>
      <c r="Q134" s="139">
        <v>3</v>
      </c>
      <c r="R134" s="139">
        <f>SUM(R119:R133)</f>
        <v>23</v>
      </c>
      <c r="S134" s="139">
        <f t="shared" si="3"/>
        <v>19</v>
      </c>
      <c r="T134" s="139">
        <f>SUM(T119:T133)</f>
        <v>2</v>
      </c>
      <c r="U134" s="141">
        <f>SUM(U119:U133)</f>
        <v>17</v>
      </c>
      <c r="W134" s="67"/>
      <c r="X134" s="68"/>
      <c r="Y134" s="69"/>
    </row>
    <row r="135" spans="2:25">
      <c r="B135" s="561" t="s">
        <v>776</v>
      </c>
      <c r="C135" s="561"/>
      <c r="W135" s="67"/>
      <c r="X135" s="68"/>
      <c r="Y135" s="69"/>
    </row>
    <row r="136" spans="2:25">
      <c r="B136" s="561" t="s">
        <v>89</v>
      </c>
      <c r="C136" s="561"/>
      <c r="W136" s="67"/>
      <c r="X136" s="68"/>
      <c r="Y136" s="69"/>
    </row>
    <row r="137" spans="2:25">
      <c r="B137" s="13"/>
      <c r="W137" s="67"/>
      <c r="X137" s="68"/>
      <c r="Y137" s="69"/>
    </row>
    <row r="138" spans="2:25">
      <c r="W138" s="67"/>
      <c r="X138" s="68"/>
      <c r="Y138" s="69"/>
    </row>
    <row r="139" spans="2:25" ht="14" thickBot="1">
      <c r="B139" s="61" t="s">
        <v>99</v>
      </c>
      <c r="W139" s="67"/>
      <c r="X139" s="68"/>
      <c r="Y139" s="69"/>
    </row>
    <row r="140" spans="2:25">
      <c r="B140" s="563" t="s">
        <v>2</v>
      </c>
      <c r="C140" s="604" t="s">
        <v>91</v>
      </c>
      <c r="D140" s="605" t="s">
        <v>100</v>
      </c>
      <c r="E140" s="606"/>
      <c r="F140" s="606"/>
      <c r="G140" s="606"/>
      <c r="H140" s="606"/>
      <c r="I140" s="606"/>
      <c r="J140" s="606"/>
      <c r="K140" s="606"/>
      <c r="L140" s="606"/>
      <c r="M140" s="606"/>
      <c r="N140" s="606"/>
      <c r="O140" s="606"/>
      <c r="P140" s="606"/>
      <c r="Q140" s="606"/>
      <c r="R140" s="606"/>
      <c r="S140" s="606"/>
      <c r="T140" s="606"/>
      <c r="U140" s="607"/>
      <c r="Y140" s="69"/>
    </row>
    <row r="141" spans="2:25">
      <c r="B141" s="564"/>
      <c r="C141" s="602"/>
      <c r="D141" s="608" t="s">
        <v>4</v>
      </c>
      <c r="E141" s="608"/>
      <c r="F141" s="608"/>
      <c r="G141" s="588" t="s">
        <v>5</v>
      </c>
      <c r="H141" s="589"/>
      <c r="I141" s="590"/>
      <c r="J141" s="609" t="s">
        <v>6</v>
      </c>
      <c r="K141" s="609"/>
      <c r="L141" s="609"/>
      <c r="M141" s="609" t="s">
        <v>7</v>
      </c>
      <c r="N141" s="609"/>
      <c r="O141" s="609"/>
      <c r="P141" s="609" t="s">
        <v>8</v>
      </c>
      <c r="Q141" s="609"/>
      <c r="R141" s="609"/>
      <c r="S141" s="609" t="s">
        <v>9</v>
      </c>
      <c r="T141" s="609"/>
      <c r="U141" s="611"/>
      <c r="W141" s="27"/>
      <c r="X141" s="70"/>
      <c r="Y141" s="40"/>
    </row>
    <row r="142" spans="2:25" ht="12.75" customHeight="1">
      <c r="B142" s="564"/>
      <c r="C142" s="602"/>
      <c r="D142" s="121" t="s">
        <v>92</v>
      </c>
      <c r="E142" s="5" t="s">
        <v>93</v>
      </c>
      <c r="F142" s="5" t="s">
        <v>94</v>
      </c>
      <c r="G142" s="5" t="s">
        <v>92</v>
      </c>
      <c r="H142" s="5" t="s">
        <v>93</v>
      </c>
      <c r="I142" s="5" t="s">
        <v>94</v>
      </c>
      <c r="J142" s="5" t="s">
        <v>92</v>
      </c>
      <c r="K142" s="5" t="s">
        <v>93</v>
      </c>
      <c r="L142" s="5" t="s">
        <v>94</v>
      </c>
      <c r="M142" s="5" t="s">
        <v>92</v>
      </c>
      <c r="N142" s="5" t="s">
        <v>93</v>
      </c>
      <c r="O142" s="5" t="s">
        <v>94</v>
      </c>
      <c r="P142" s="5" t="s">
        <v>92</v>
      </c>
      <c r="Q142" s="5" t="s">
        <v>93</v>
      </c>
      <c r="R142" s="5" t="s">
        <v>94</v>
      </c>
      <c r="S142" s="5" t="s">
        <v>92</v>
      </c>
      <c r="T142" s="5" t="s">
        <v>93</v>
      </c>
      <c r="U142" s="6" t="s">
        <v>94</v>
      </c>
      <c r="W142" s="71"/>
      <c r="X142" s="70"/>
    </row>
    <row r="143" spans="2:25" ht="13.5" customHeight="1">
      <c r="B143" s="584" t="s">
        <v>11</v>
      </c>
      <c r="C143" s="122" t="s">
        <v>95</v>
      </c>
      <c r="D143" s="128">
        <f>E143+F143</f>
        <v>1</v>
      </c>
      <c r="E143" s="45">
        <v>0</v>
      </c>
      <c r="F143" s="45">
        <v>1</v>
      </c>
      <c r="G143" s="127">
        <f>H143+I143</f>
        <v>7</v>
      </c>
      <c r="H143" s="122">
        <v>1</v>
      </c>
      <c r="I143" s="122">
        <v>6</v>
      </c>
      <c r="J143" s="127">
        <f>K143+L143</f>
        <v>10</v>
      </c>
      <c r="K143" s="122">
        <v>3</v>
      </c>
      <c r="L143" s="122">
        <v>7</v>
      </c>
      <c r="M143" s="127">
        <v>11</v>
      </c>
      <c r="N143" s="122">
        <v>3</v>
      </c>
      <c r="O143" s="122">
        <f>M143-N143</f>
        <v>8</v>
      </c>
      <c r="P143" s="127">
        <v>18</v>
      </c>
      <c r="Q143" s="122">
        <v>2</v>
      </c>
      <c r="R143" s="122">
        <v>16</v>
      </c>
      <c r="S143" s="127">
        <f>SUM(T143+U143)</f>
        <v>8</v>
      </c>
      <c r="T143" s="122">
        <v>1</v>
      </c>
      <c r="U143" s="134">
        <v>7</v>
      </c>
      <c r="W143" s="71"/>
      <c r="X143" s="70"/>
    </row>
    <row r="144" spans="2:25">
      <c r="B144" s="584"/>
      <c r="C144" s="122">
        <v>19</v>
      </c>
      <c r="D144" s="128">
        <f t="shared" ref="D144:D158" si="4">E144+F144</f>
        <v>5</v>
      </c>
      <c r="E144" s="45">
        <v>0</v>
      </c>
      <c r="F144" s="45">
        <v>5</v>
      </c>
      <c r="G144" s="127">
        <f t="shared" ref="G144:G157" si="5">H144+I144</f>
        <v>6</v>
      </c>
      <c r="H144" s="122">
        <v>0</v>
      </c>
      <c r="I144" s="122">
        <v>6</v>
      </c>
      <c r="J144" s="127">
        <f t="shared" ref="J144:J157" si="6">K144+L144</f>
        <v>11</v>
      </c>
      <c r="K144" s="122">
        <v>1</v>
      </c>
      <c r="L144" s="122">
        <v>10</v>
      </c>
      <c r="M144" s="127">
        <v>10</v>
      </c>
      <c r="N144" s="122">
        <v>2</v>
      </c>
      <c r="O144" s="122">
        <f t="shared" ref="O144:O157" si="7">M144-N144</f>
        <v>8</v>
      </c>
      <c r="P144" s="127">
        <v>10</v>
      </c>
      <c r="Q144" s="122">
        <v>2</v>
      </c>
      <c r="R144" s="122">
        <v>8</v>
      </c>
      <c r="S144" s="127">
        <f t="shared" ref="S144:S158" si="8">SUM(T144+U144)</f>
        <v>10</v>
      </c>
      <c r="T144" s="122">
        <v>1</v>
      </c>
      <c r="U144" s="134">
        <v>9</v>
      </c>
      <c r="W144" s="71"/>
      <c r="X144" s="70"/>
    </row>
    <row r="145" spans="2:24">
      <c r="B145" s="584"/>
      <c r="C145" s="122">
        <v>20</v>
      </c>
      <c r="D145" s="128">
        <f t="shared" si="4"/>
        <v>7</v>
      </c>
      <c r="E145" s="45">
        <v>0</v>
      </c>
      <c r="F145" s="45">
        <v>7</v>
      </c>
      <c r="G145" s="127">
        <f t="shared" si="5"/>
        <v>8</v>
      </c>
      <c r="H145" s="122">
        <v>0</v>
      </c>
      <c r="I145" s="122">
        <v>8</v>
      </c>
      <c r="J145" s="127">
        <f t="shared" si="6"/>
        <v>8</v>
      </c>
      <c r="K145" s="122">
        <v>2</v>
      </c>
      <c r="L145" s="122">
        <v>6</v>
      </c>
      <c r="M145" s="127">
        <v>12</v>
      </c>
      <c r="N145" s="122">
        <v>1</v>
      </c>
      <c r="O145" s="122">
        <f t="shared" si="7"/>
        <v>11</v>
      </c>
      <c r="P145" s="127">
        <v>12</v>
      </c>
      <c r="Q145" s="122">
        <v>3</v>
      </c>
      <c r="R145" s="122">
        <v>9</v>
      </c>
      <c r="S145" s="127">
        <f t="shared" si="8"/>
        <v>11</v>
      </c>
      <c r="T145" s="122">
        <v>3</v>
      </c>
      <c r="U145" s="134">
        <v>8</v>
      </c>
      <c r="W145" s="71"/>
      <c r="X145" s="70"/>
    </row>
    <row r="146" spans="2:24">
      <c r="B146" s="584"/>
      <c r="C146" s="122">
        <v>21</v>
      </c>
      <c r="D146" s="128">
        <f t="shared" si="4"/>
        <v>5</v>
      </c>
      <c r="E146" s="45">
        <v>0</v>
      </c>
      <c r="F146" s="45">
        <v>5</v>
      </c>
      <c r="G146" s="127">
        <f t="shared" si="5"/>
        <v>10</v>
      </c>
      <c r="H146" s="122">
        <v>1</v>
      </c>
      <c r="I146" s="122">
        <v>9</v>
      </c>
      <c r="J146" s="127">
        <f t="shared" si="6"/>
        <v>8</v>
      </c>
      <c r="K146" s="122">
        <v>0</v>
      </c>
      <c r="L146" s="122">
        <v>8</v>
      </c>
      <c r="M146" s="127">
        <v>16</v>
      </c>
      <c r="N146" s="122">
        <v>2</v>
      </c>
      <c r="O146" s="122">
        <f t="shared" si="7"/>
        <v>14</v>
      </c>
      <c r="P146" s="127">
        <v>13</v>
      </c>
      <c r="Q146" s="122">
        <v>1</v>
      </c>
      <c r="R146" s="122">
        <v>12</v>
      </c>
      <c r="S146" s="127">
        <f t="shared" si="8"/>
        <v>8</v>
      </c>
      <c r="T146" s="122">
        <v>1</v>
      </c>
      <c r="U146" s="134">
        <v>7</v>
      </c>
      <c r="W146" s="71"/>
      <c r="X146" s="70"/>
    </row>
    <row r="147" spans="2:24">
      <c r="B147" s="584"/>
      <c r="C147" s="122">
        <v>22</v>
      </c>
      <c r="D147" s="128">
        <f t="shared" si="4"/>
        <v>5</v>
      </c>
      <c r="E147" s="45">
        <v>0</v>
      </c>
      <c r="F147" s="45">
        <v>5</v>
      </c>
      <c r="G147" s="127">
        <f t="shared" si="5"/>
        <v>8</v>
      </c>
      <c r="H147" s="122">
        <v>2</v>
      </c>
      <c r="I147" s="122">
        <v>6</v>
      </c>
      <c r="J147" s="127">
        <f t="shared" si="6"/>
        <v>11</v>
      </c>
      <c r="K147" s="122">
        <v>0</v>
      </c>
      <c r="L147" s="122">
        <v>11</v>
      </c>
      <c r="M147" s="127">
        <v>16</v>
      </c>
      <c r="N147" s="122">
        <v>0</v>
      </c>
      <c r="O147" s="122">
        <f t="shared" si="7"/>
        <v>16</v>
      </c>
      <c r="P147" s="127">
        <v>13</v>
      </c>
      <c r="Q147" s="122">
        <v>2</v>
      </c>
      <c r="R147" s="122">
        <v>11</v>
      </c>
      <c r="S147" s="127">
        <f t="shared" si="8"/>
        <v>10</v>
      </c>
      <c r="T147" s="122">
        <v>2</v>
      </c>
      <c r="U147" s="134">
        <v>8</v>
      </c>
      <c r="W147" s="71"/>
      <c r="X147" s="70"/>
    </row>
    <row r="148" spans="2:24">
      <c r="B148" s="584"/>
      <c r="C148" s="122">
        <v>23</v>
      </c>
      <c r="D148" s="128">
        <f t="shared" si="4"/>
        <v>6</v>
      </c>
      <c r="E148" s="45">
        <v>3</v>
      </c>
      <c r="F148" s="45">
        <v>3</v>
      </c>
      <c r="G148" s="127">
        <f t="shared" si="5"/>
        <v>7</v>
      </c>
      <c r="H148" s="122">
        <v>1</v>
      </c>
      <c r="I148" s="122">
        <v>6</v>
      </c>
      <c r="J148" s="127">
        <f t="shared" si="6"/>
        <v>10</v>
      </c>
      <c r="K148" s="122">
        <v>3</v>
      </c>
      <c r="L148" s="122">
        <v>7</v>
      </c>
      <c r="M148" s="127">
        <v>13</v>
      </c>
      <c r="N148" s="122">
        <v>2</v>
      </c>
      <c r="O148" s="122">
        <f t="shared" si="7"/>
        <v>11</v>
      </c>
      <c r="P148" s="127">
        <v>16</v>
      </c>
      <c r="Q148" s="122">
        <v>0</v>
      </c>
      <c r="R148" s="122">
        <v>16</v>
      </c>
      <c r="S148" s="127">
        <f t="shared" si="8"/>
        <v>13</v>
      </c>
      <c r="T148" s="122">
        <v>2</v>
      </c>
      <c r="U148" s="134">
        <v>11</v>
      </c>
      <c r="W148" s="27"/>
      <c r="X148" s="70"/>
    </row>
    <row r="149" spans="2:24">
      <c r="B149" s="584"/>
      <c r="C149" s="122">
        <v>24</v>
      </c>
      <c r="D149" s="128">
        <f t="shared" si="4"/>
        <v>3</v>
      </c>
      <c r="E149" s="45">
        <v>0</v>
      </c>
      <c r="F149" s="45">
        <v>3</v>
      </c>
      <c r="G149" s="127">
        <f t="shared" si="5"/>
        <v>3</v>
      </c>
      <c r="H149" s="122">
        <v>0</v>
      </c>
      <c r="I149" s="122">
        <v>3</v>
      </c>
      <c r="J149" s="127">
        <f t="shared" si="6"/>
        <v>7</v>
      </c>
      <c r="K149" s="122">
        <v>1</v>
      </c>
      <c r="L149" s="122">
        <v>6</v>
      </c>
      <c r="M149" s="127">
        <v>8</v>
      </c>
      <c r="N149" s="122">
        <v>1</v>
      </c>
      <c r="O149" s="122">
        <f t="shared" si="7"/>
        <v>7</v>
      </c>
      <c r="P149" s="127">
        <v>8</v>
      </c>
      <c r="Q149" s="122">
        <v>0</v>
      </c>
      <c r="R149" s="122">
        <v>8</v>
      </c>
      <c r="S149" s="127">
        <f t="shared" si="8"/>
        <v>6</v>
      </c>
      <c r="T149" s="122">
        <v>0</v>
      </c>
      <c r="U149" s="134">
        <v>6</v>
      </c>
      <c r="W149" s="71"/>
      <c r="X149" s="70"/>
    </row>
    <row r="150" spans="2:24">
      <c r="B150" s="584"/>
      <c r="C150" s="122">
        <v>25</v>
      </c>
      <c r="D150" s="128">
        <f t="shared" si="4"/>
        <v>2</v>
      </c>
      <c r="E150" s="45">
        <v>0</v>
      </c>
      <c r="F150" s="45">
        <v>2</v>
      </c>
      <c r="G150" s="127">
        <f t="shared" si="5"/>
        <v>4</v>
      </c>
      <c r="H150" s="122">
        <v>0</v>
      </c>
      <c r="I150" s="122">
        <v>4</v>
      </c>
      <c r="J150" s="127">
        <f t="shared" si="6"/>
        <v>3</v>
      </c>
      <c r="K150" s="122">
        <v>0</v>
      </c>
      <c r="L150" s="122">
        <v>3</v>
      </c>
      <c r="M150" s="127">
        <v>10</v>
      </c>
      <c r="N150" s="122">
        <v>0</v>
      </c>
      <c r="O150" s="122">
        <f t="shared" si="7"/>
        <v>10</v>
      </c>
      <c r="P150" s="127">
        <v>6</v>
      </c>
      <c r="Q150" s="122">
        <v>0</v>
      </c>
      <c r="R150" s="122">
        <v>6</v>
      </c>
      <c r="S150" s="127">
        <f t="shared" si="8"/>
        <v>6</v>
      </c>
      <c r="T150" s="122">
        <v>0</v>
      </c>
      <c r="U150" s="134">
        <v>6</v>
      </c>
      <c r="W150" s="71"/>
      <c r="X150" s="70"/>
    </row>
    <row r="151" spans="2:24">
      <c r="B151" s="584"/>
      <c r="C151" s="122">
        <v>26</v>
      </c>
      <c r="D151" s="128">
        <f t="shared" si="4"/>
        <v>1</v>
      </c>
      <c r="E151" s="45">
        <v>0</v>
      </c>
      <c r="F151" s="45">
        <v>1</v>
      </c>
      <c r="G151" s="127">
        <f t="shared" si="5"/>
        <v>2</v>
      </c>
      <c r="H151" s="122">
        <v>0</v>
      </c>
      <c r="I151" s="122">
        <v>2</v>
      </c>
      <c r="J151" s="127">
        <f t="shared" si="6"/>
        <v>5</v>
      </c>
      <c r="K151" s="122">
        <v>0</v>
      </c>
      <c r="L151" s="122">
        <v>5</v>
      </c>
      <c r="M151" s="127">
        <v>3</v>
      </c>
      <c r="N151" s="122">
        <v>0</v>
      </c>
      <c r="O151" s="122">
        <f t="shared" si="7"/>
        <v>3</v>
      </c>
      <c r="P151" s="127">
        <v>8</v>
      </c>
      <c r="Q151" s="122">
        <v>1</v>
      </c>
      <c r="R151" s="122">
        <v>7</v>
      </c>
      <c r="S151" s="127">
        <f t="shared" si="8"/>
        <v>5</v>
      </c>
      <c r="T151" s="122">
        <v>0</v>
      </c>
      <c r="U151" s="134">
        <v>5</v>
      </c>
      <c r="W151" s="71"/>
      <c r="X151" s="70"/>
    </row>
    <row r="152" spans="2:24">
      <c r="B152" s="584"/>
      <c r="C152" s="122">
        <v>27</v>
      </c>
      <c r="D152" s="128">
        <f t="shared" si="4"/>
        <v>0</v>
      </c>
      <c r="E152" s="45">
        <v>0</v>
      </c>
      <c r="F152" s="45">
        <v>0</v>
      </c>
      <c r="G152" s="127">
        <f t="shared" si="5"/>
        <v>1</v>
      </c>
      <c r="H152" s="122">
        <v>0</v>
      </c>
      <c r="I152" s="122">
        <v>1</v>
      </c>
      <c r="J152" s="127">
        <f t="shared" si="6"/>
        <v>2</v>
      </c>
      <c r="K152" s="122">
        <v>0</v>
      </c>
      <c r="L152" s="122">
        <v>2</v>
      </c>
      <c r="M152" s="127">
        <v>3</v>
      </c>
      <c r="N152" s="122">
        <v>0</v>
      </c>
      <c r="O152" s="122">
        <f t="shared" si="7"/>
        <v>3</v>
      </c>
      <c r="P152" s="127">
        <v>1</v>
      </c>
      <c r="Q152" s="122">
        <v>0</v>
      </c>
      <c r="R152" s="122">
        <v>1</v>
      </c>
      <c r="S152" s="127">
        <f t="shared" si="8"/>
        <v>5</v>
      </c>
      <c r="T152" s="122">
        <v>0</v>
      </c>
      <c r="U152" s="134">
        <v>5</v>
      </c>
      <c r="W152" s="71"/>
      <c r="X152" s="70"/>
    </row>
    <row r="153" spans="2:24">
      <c r="B153" s="584"/>
      <c r="C153" s="122">
        <v>28</v>
      </c>
      <c r="D153" s="128">
        <f t="shared" si="4"/>
        <v>0</v>
      </c>
      <c r="E153" s="45">
        <v>0</v>
      </c>
      <c r="F153" s="45">
        <v>0</v>
      </c>
      <c r="G153" s="127">
        <f t="shared" si="5"/>
        <v>0</v>
      </c>
      <c r="H153" s="122">
        <v>0</v>
      </c>
      <c r="I153" s="122">
        <v>0</v>
      </c>
      <c r="J153" s="127">
        <f t="shared" si="6"/>
        <v>1</v>
      </c>
      <c r="K153" s="122">
        <v>0</v>
      </c>
      <c r="L153" s="122">
        <v>1</v>
      </c>
      <c r="M153" s="127">
        <v>2</v>
      </c>
      <c r="N153" s="122">
        <v>0</v>
      </c>
      <c r="O153" s="122">
        <f t="shared" si="7"/>
        <v>2</v>
      </c>
      <c r="P153" s="127">
        <v>4</v>
      </c>
      <c r="Q153" s="122">
        <v>0</v>
      </c>
      <c r="R153" s="122">
        <v>4</v>
      </c>
      <c r="S153" s="127">
        <f t="shared" si="8"/>
        <v>1</v>
      </c>
      <c r="T153" s="122">
        <v>0</v>
      </c>
      <c r="U153" s="134">
        <v>1</v>
      </c>
      <c r="W153" s="71"/>
      <c r="X153" s="70"/>
    </row>
    <row r="154" spans="2:24">
      <c r="B154" s="584"/>
      <c r="C154" s="122">
        <v>29</v>
      </c>
      <c r="D154" s="128">
        <f t="shared" si="4"/>
        <v>0</v>
      </c>
      <c r="E154" s="45">
        <v>0</v>
      </c>
      <c r="F154" s="45">
        <v>0</v>
      </c>
      <c r="G154" s="127">
        <f t="shared" si="5"/>
        <v>0</v>
      </c>
      <c r="H154" s="122">
        <v>0</v>
      </c>
      <c r="I154" s="122">
        <v>0</v>
      </c>
      <c r="J154" s="127">
        <f t="shared" si="6"/>
        <v>0</v>
      </c>
      <c r="K154" s="122">
        <v>0</v>
      </c>
      <c r="L154" s="122">
        <v>0</v>
      </c>
      <c r="M154" s="127">
        <v>1</v>
      </c>
      <c r="N154" s="122">
        <v>0</v>
      </c>
      <c r="O154" s="122">
        <f t="shared" si="7"/>
        <v>1</v>
      </c>
      <c r="P154" s="127">
        <v>0</v>
      </c>
      <c r="Q154" s="122">
        <v>0</v>
      </c>
      <c r="R154" s="122">
        <v>0</v>
      </c>
      <c r="S154" s="127">
        <f t="shared" si="8"/>
        <v>2</v>
      </c>
      <c r="T154" s="122">
        <v>0</v>
      </c>
      <c r="U154" s="134">
        <v>2</v>
      </c>
      <c r="W154" s="71"/>
      <c r="X154" s="70"/>
    </row>
    <row r="155" spans="2:24" ht="14">
      <c r="B155" s="584"/>
      <c r="C155" s="122" t="s">
        <v>96</v>
      </c>
      <c r="D155" s="128">
        <f t="shared" si="4"/>
        <v>0</v>
      </c>
      <c r="E155" s="45">
        <v>0</v>
      </c>
      <c r="F155" s="45">
        <v>0</v>
      </c>
      <c r="G155" s="127">
        <f t="shared" si="5"/>
        <v>2</v>
      </c>
      <c r="H155" s="122">
        <v>0</v>
      </c>
      <c r="I155" s="129">
        <v>2</v>
      </c>
      <c r="J155" s="127">
        <f t="shared" si="6"/>
        <v>1</v>
      </c>
      <c r="K155" s="122">
        <v>0</v>
      </c>
      <c r="L155" s="129">
        <v>1</v>
      </c>
      <c r="M155" s="127">
        <v>1</v>
      </c>
      <c r="N155" s="129">
        <v>0</v>
      </c>
      <c r="O155" s="122">
        <f t="shared" si="7"/>
        <v>1</v>
      </c>
      <c r="P155" s="127">
        <v>3</v>
      </c>
      <c r="Q155" s="122">
        <v>0</v>
      </c>
      <c r="R155" s="122">
        <v>3</v>
      </c>
      <c r="S155" s="127">
        <f t="shared" si="8"/>
        <v>4</v>
      </c>
      <c r="T155" s="122">
        <v>0</v>
      </c>
      <c r="U155" s="134">
        <v>4</v>
      </c>
      <c r="W155" s="71"/>
      <c r="X155" s="70"/>
    </row>
    <row r="156" spans="2:24" ht="14">
      <c r="B156" s="584"/>
      <c r="C156" s="122" t="s">
        <v>97</v>
      </c>
      <c r="D156" s="128">
        <f t="shared" si="4"/>
        <v>0</v>
      </c>
      <c r="E156" s="45">
        <v>0</v>
      </c>
      <c r="F156" s="45">
        <v>0</v>
      </c>
      <c r="G156" s="127">
        <f t="shared" si="5"/>
        <v>1</v>
      </c>
      <c r="H156" s="122">
        <v>0</v>
      </c>
      <c r="I156" s="122">
        <v>1</v>
      </c>
      <c r="J156" s="127">
        <f t="shared" si="6"/>
        <v>2</v>
      </c>
      <c r="K156" s="122">
        <v>0</v>
      </c>
      <c r="L156" s="129">
        <v>2</v>
      </c>
      <c r="M156" s="127">
        <v>1</v>
      </c>
      <c r="N156" s="129">
        <v>0</v>
      </c>
      <c r="O156" s="122">
        <f t="shared" si="7"/>
        <v>1</v>
      </c>
      <c r="P156" s="127">
        <v>0</v>
      </c>
      <c r="Q156" s="122">
        <v>0</v>
      </c>
      <c r="R156" s="122">
        <v>0</v>
      </c>
      <c r="S156" s="127">
        <f t="shared" si="8"/>
        <v>1</v>
      </c>
      <c r="T156" s="122">
        <v>0</v>
      </c>
      <c r="U156" s="134">
        <v>1</v>
      </c>
      <c r="W156" s="71"/>
      <c r="X156" s="70"/>
    </row>
    <row r="157" spans="2:24" ht="14">
      <c r="B157" s="584"/>
      <c r="C157" s="122" t="s">
        <v>98</v>
      </c>
      <c r="D157" s="128">
        <f t="shared" si="4"/>
        <v>0</v>
      </c>
      <c r="E157" s="45">
        <v>0</v>
      </c>
      <c r="F157" s="45">
        <v>0</v>
      </c>
      <c r="G157" s="127">
        <f t="shared" si="5"/>
        <v>0</v>
      </c>
      <c r="H157" s="122">
        <v>0</v>
      </c>
      <c r="I157" s="122">
        <v>0</v>
      </c>
      <c r="J157" s="127">
        <f t="shared" si="6"/>
        <v>0</v>
      </c>
      <c r="K157" s="122">
        <v>0</v>
      </c>
      <c r="L157" s="122">
        <v>0</v>
      </c>
      <c r="M157" s="127">
        <v>2</v>
      </c>
      <c r="N157" s="122">
        <v>0</v>
      </c>
      <c r="O157" s="122">
        <f t="shared" si="7"/>
        <v>2</v>
      </c>
      <c r="P157" s="127">
        <v>2</v>
      </c>
      <c r="Q157" s="122">
        <v>0</v>
      </c>
      <c r="R157" s="122">
        <v>2</v>
      </c>
      <c r="S157" s="127">
        <f t="shared" si="8"/>
        <v>3</v>
      </c>
      <c r="T157" s="122">
        <v>0</v>
      </c>
      <c r="U157" s="134">
        <v>3</v>
      </c>
      <c r="W157" s="71"/>
      <c r="X157" s="70"/>
    </row>
    <row r="158" spans="2:24" ht="14" thickBot="1">
      <c r="B158" s="585"/>
      <c r="C158" s="135" t="s">
        <v>92</v>
      </c>
      <c r="D158" s="136">
        <f t="shared" si="4"/>
        <v>35</v>
      </c>
      <c r="E158" s="137">
        <f t="shared" ref="E158:L158" si="9">SUM(E143:E157)</f>
        <v>3</v>
      </c>
      <c r="F158" s="137">
        <f t="shared" si="9"/>
        <v>32</v>
      </c>
      <c r="G158" s="138">
        <f t="shared" si="9"/>
        <v>59</v>
      </c>
      <c r="H158" s="139">
        <f t="shared" si="9"/>
        <v>5</v>
      </c>
      <c r="I158" s="139">
        <f t="shared" si="9"/>
        <v>54</v>
      </c>
      <c r="J158" s="140">
        <f t="shared" si="9"/>
        <v>79</v>
      </c>
      <c r="K158" s="139">
        <f t="shared" si="9"/>
        <v>10</v>
      </c>
      <c r="L158" s="139">
        <f t="shared" si="9"/>
        <v>69</v>
      </c>
      <c r="M158" s="140">
        <f t="shared" ref="M158:R158" si="10">SUM(M143:M157)</f>
        <v>109</v>
      </c>
      <c r="N158" s="139">
        <f t="shared" si="10"/>
        <v>11</v>
      </c>
      <c r="O158" s="139">
        <f t="shared" si="10"/>
        <v>98</v>
      </c>
      <c r="P158" s="140">
        <f t="shared" si="10"/>
        <v>114</v>
      </c>
      <c r="Q158" s="139">
        <f t="shared" si="10"/>
        <v>11</v>
      </c>
      <c r="R158" s="139">
        <f t="shared" si="10"/>
        <v>103</v>
      </c>
      <c r="S158" s="139">
        <f t="shared" si="8"/>
        <v>93</v>
      </c>
      <c r="T158" s="139">
        <f>SUM(T143:T157)</f>
        <v>10</v>
      </c>
      <c r="U158" s="141">
        <f>SUM(U143:U157)</f>
        <v>83</v>
      </c>
      <c r="W158" s="71"/>
      <c r="X158" s="70"/>
    </row>
    <row r="159" spans="2:24">
      <c r="B159" s="561" t="s">
        <v>776</v>
      </c>
      <c r="C159" s="561"/>
      <c r="W159" s="71"/>
      <c r="X159" s="70"/>
    </row>
    <row r="160" spans="2:24">
      <c r="B160" s="561" t="s">
        <v>89</v>
      </c>
      <c r="C160" s="561"/>
      <c r="W160" s="71"/>
      <c r="X160" s="70"/>
    </row>
    <row r="161" spans="2:26">
      <c r="B161" s="59"/>
      <c r="W161" s="71"/>
      <c r="X161" s="70"/>
    </row>
    <row r="162" spans="2:26">
      <c r="W162" s="71"/>
      <c r="X162" s="70"/>
    </row>
    <row r="163" spans="2:26" ht="14" thickBot="1">
      <c r="B163" s="72" t="s">
        <v>101</v>
      </c>
      <c r="C163" s="72"/>
      <c r="D163" s="72"/>
      <c r="E163" s="72"/>
      <c r="F163" s="72"/>
      <c r="G163" s="72"/>
      <c r="H163" s="27"/>
      <c r="W163" s="71"/>
      <c r="X163" s="70"/>
    </row>
    <row r="164" spans="2:26" ht="14">
      <c r="B164" s="130" t="s">
        <v>102</v>
      </c>
      <c r="C164" s="131"/>
      <c r="D164" s="83" t="s">
        <v>4</v>
      </c>
      <c r="E164" s="83" t="s">
        <v>5</v>
      </c>
      <c r="F164" s="83" t="s">
        <v>6</v>
      </c>
      <c r="G164" s="83" t="s">
        <v>7</v>
      </c>
      <c r="H164" s="83" t="s">
        <v>8</v>
      </c>
      <c r="I164" s="84" t="s">
        <v>9</v>
      </c>
      <c r="W164" s="71"/>
      <c r="X164" s="70"/>
    </row>
    <row r="165" spans="2:26" ht="13.5" customHeight="1">
      <c r="B165" s="612" t="s">
        <v>11</v>
      </c>
      <c r="C165" s="77" t="s">
        <v>103</v>
      </c>
      <c r="D165" s="77">
        <v>34</v>
      </c>
      <c r="E165" s="77">
        <v>55</v>
      </c>
      <c r="F165" s="77">
        <v>75</v>
      </c>
      <c r="G165" s="77">
        <v>101</v>
      </c>
      <c r="H165" s="77">
        <v>105</v>
      </c>
      <c r="I165" s="85">
        <v>90</v>
      </c>
      <c r="W165" s="71"/>
      <c r="X165" s="70"/>
    </row>
    <row r="166" spans="2:26">
      <c r="B166" s="612"/>
      <c r="C166" s="77" t="s">
        <v>104</v>
      </c>
      <c r="D166" s="77">
        <v>1</v>
      </c>
      <c r="E166" s="77">
        <v>4</v>
      </c>
      <c r="F166" s="77">
        <v>4</v>
      </c>
      <c r="G166" s="77">
        <v>8</v>
      </c>
      <c r="H166" s="77">
        <v>9</v>
      </c>
      <c r="I166" s="85">
        <v>3</v>
      </c>
      <c r="W166" s="27"/>
      <c r="X166" s="70"/>
    </row>
    <row r="167" spans="2:26" ht="14" thickBot="1">
      <c r="B167" s="613"/>
      <c r="C167" s="132" t="s">
        <v>105</v>
      </c>
      <c r="D167" s="132">
        <v>35</v>
      </c>
      <c r="E167" s="132">
        <v>59</v>
      </c>
      <c r="F167" s="132">
        <v>79</v>
      </c>
      <c r="G167" s="132">
        <v>109</v>
      </c>
      <c r="H167" s="132">
        <f>H165+H166</f>
        <v>114</v>
      </c>
      <c r="I167" s="133">
        <f>SUM(I165:I166)</f>
        <v>93</v>
      </c>
    </row>
    <row r="168" spans="2:26">
      <c r="B168" s="561" t="s">
        <v>776</v>
      </c>
      <c r="C168" s="561"/>
    </row>
    <row r="169" spans="2:26">
      <c r="B169" s="561" t="s">
        <v>89</v>
      </c>
      <c r="C169" s="561"/>
    </row>
    <row r="172" spans="2:26" ht="14" thickBot="1">
      <c r="B172" s="56" t="s">
        <v>106</v>
      </c>
      <c r="C172" s="56"/>
      <c r="D172" s="56"/>
      <c r="E172" s="56"/>
      <c r="F172" s="56"/>
      <c r="G172" s="56"/>
      <c r="H172" s="56"/>
      <c r="I172" s="56"/>
      <c r="J172" s="72"/>
      <c r="K172" s="72"/>
      <c r="L172" s="72"/>
      <c r="M172" s="72"/>
      <c r="N172" s="72"/>
      <c r="O172" s="72"/>
      <c r="P172" s="27"/>
      <c r="Q172" s="27"/>
      <c r="R172" s="27"/>
      <c r="S172" s="27"/>
      <c r="T172" s="27"/>
      <c r="U172" s="27"/>
      <c r="V172" s="27"/>
      <c r="W172" s="27"/>
      <c r="X172" s="56"/>
      <c r="Y172" s="56"/>
      <c r="Z172" s="56"/>
    </row>
    <row r="173" spans="2:26" ht="23.25" customHeight="1">
      <c r="B173" s="614" t="s">
        <v>102</v>
      </c>
      <c r="C173" s="616" t="s">
        <v>107</v>
      </c>
      <c r="D173" s="617" t="s">
        <v>108</v>
      </c>
      <c r="E173" s="618" t="s">
        <v>109</v>
      </c>
      <c r="F173" s="619"/>
      <c r="G173" s="619"/>
      <c r="H173" s="619"/>
      <c r="I173" s="619"/>
      <c r="J173" s="620"/>
      <c r="P173" s="72"/>
      <c r="Q173" s="72"/>
      <c r="R173" s="72"/>
      <c r="S173" s="72"/>
      <c r="T173" s="72"/>
      <c r="U173" s="72"/>
      <c r="V173" s="27"/>
      <c r="W173" s="27"/>
      <c r="X173" s="27"/>
      <c r="Y173" s="27"/>
      <c r="Z173" s="27"/>
    </row>
    <row r="174" spans="2:26" ht="14">
      <c r="B174" s="615"/>
      <c r="C174" s="608"/>
      <c r="D174" s="609"/>
      <c r="E174" s="146" t="s">
        <v>4</v>
      </c>
      <c r="F174" s="146" t="s">
        <v>5</v>
      </c>
      <c r="G174" s="146" t="s">
        <v>6</v>
      </c>
      <c r="H174" s="146" t="s">
        <v>7</v>
      </c>
      <c r="I174" s="146" t="s">
        <v>8</v>
      </c>
      <c r="J174" s="147" t="s">
        <v>9</v>
      </c>
      <c r="P174" s="72"/>
      <c r="Q174" s="72"/>
      <c r="R174" s="72"/>
      <c r="S174" s="72"/>
      <c r="T174" s="72"/>
      <c r="U174" s="72"/>
      <c r="V174" s="27"/>
      <c r="W174" s="27"/>
      <c r="X174" s="27"/>
      <c r="Y174" s="27"/>
      <c r="Z174" s="27"/>
    </row>
    <row r="175" spans="2:26" ht="15.75" customHeight="1">
      <c r="B175" s="581" t="s">
        <v>11</v>
      </c>
      <c r="C175" s="77" t="s">
        <v>110</v>
      </c>
      <c r="D175" s="148" t="s">
        <v>111</v>
      </c>
      <c r="E175" s="80" t="s">
        <v>70</v>
      </c>
      <c r="F175" s="80" t="s">
        <v>70</v>
      </c>
      <c r="G175" s="80" t="s">
        <v>70</v>
      </c>
      <c r="H175" s="80">
        <f>1/109</f>
        <v>9.1743119266055051E-3</v>
      </c>
      <c r="I175" s="80">
        <f>1/114</f>
        <v>8.771929824561403E-3</v>
      </c>
      <c r="J175" s="94" t="s">
        <v>70</v>
      </c>
      <c r="M175" s="58"/>
      <c r="Z175" s="27"/>
    </row>
    <row r="176" spans="2:26" ht="14">
      <c r="B176" s="582"/>
      <c r="C176" s="77" t="s">
        <v>110</v>
      </c>
      <c r="D176" s="148" t="s">
        <v>112</v>
      </c>
      <c r="E176" s="80" t="s">
        <v>70</v>
      </c>
      <c r="F176" s="80" t="s">
        <v>70</v>
      </c>
      <c r="G176" s="80">
        <f>1/79</f>
        <v>1.2658227848101266E-2</v>
      </c>
      <c r="H176" s="80" t="s">
        <v>70</v>
      </c>
      <c r="I176" s="93" t="s">
        <v>70</v>
      </c>
      <c r="J176" s="94" t="s">
        <v>70</v>
      </c>
      <c r="Z176" s="27"/>
    </row>
    <row r="177" spans="2:26" ht="14">
      <c r="B177" s="582"/>
      <c r="C177" s="124" t="s">
        <v>110</v>
      </c>
      <c r="D177" s="149" t="s">
        <v>113</v>
      </c>
      <c r="E177" s="80" t="s">
        <v>70</v>
      </c>
      <c r="F177" s="80" t="s">
        <v>70</v>
      </c>
      <c r="G177" s="80" t="s">
        <v>70</v>
      </c>
      <c r="H177" s="80" t="s">
        <v>70</v>
      </c>
      <c r="I177" s="80">
        <f>1/114</f>
        <v>8.771929824561403E-3</v>
      </c>
      <c r="J177" s="94" t="s">
        <v>70</v>
      </c>
      <c r="Z177" s="27"/>
    </row>
    <row r="178" spans="2:26" ht="15">
      <c r="B178" s="582"/>
      <c r="C178" s="77" t="s">
        <v>110</v>
      </c>
      <c r="D178" s="148" t="s">
        <v>114</v>
      </c>
      <c r="E178" s="80" t="s">
        <v>70</v>
      </c>
      <c r="F178" s="80" t="s">
        <v>70</v>
      </c>
      <c r="G178" s="80" t="s">
        <v>70</v>
      </c>
      <c r="H178" s="80" t="s">
        <v>70</v>
      </c>
      <c r="I178" s="80" t="s">
        <v>70</v>
      </c>
      <c r="J178" s="150">
        <v>0.01</v>
      </c>
      <c r="L178" s="73"/>
      <c r="Z178" s="27"/>
    </row>
    <row r="179" spans="2:26" ht="14">
      <c r="B179" s="582"/>
      <c r="C179" s="124" t="s">
        <v>110</v>
      </c>
      <c r="D179" s="149" t="s">
        <v>115</v>
      </c>
      <c r="E179" s="124" t="s">
        <v>70</v>
      </c>
      <c r="F179" s="151">
        <v>1.6899999999999998E-2</v>
      </c>
      <c r="G179" s="80" t="s">
        <v>70</v>
      </c>
      <c r="H179" s="80" t="s">
        <v>70</v>
      </c>
      <c r="I179" s="93" t="s">
        <v>70</v>
      </c>
      <c r="J179" s="94" t="s">
        <v>70</v>
      </c>
      <c r="Z179" s="27"/>
    </row>
    <row r="180" spans="2:26" ht="14">
      <c r="B180" s="582"/>
      <c r="C180" s="77" t="s">
        <v>110</v>
      </c>
      <c r="D180" s="149" t="s">
        <v>116</v>
      </c>
      <c r="E180" s="80" t="s">
        <v>70</v>
      </c>
      <c r="F180" s="80" t="s">
        <v>70</v>
      </c>
      <c r="G180" s="80" t="s">
        <v>70</v>
      </c>
      <c r="H180" s="80" t="s">
        <v>70</v>
      </c>
      <c r="I180" s="80">
        <f>1/114</f>
        <v>8.771929824561403E-3</v>
      </c>
      <c r="J180" s="94" t="s">
        <v>70</v>
      </c>
      <c r="Z180" s="27"/>
    </row>
    <row r="181" spans="2:26" ht="14">
      <c r="B181" s="582"/>
      <c r="C181" s="77" t="s">
        <v>110</v>
      </c>
      <c r="D181" s="149" t="s">
        <v>117</v>
      </c>
      <c r="E181" s="124" t="s">
        <v>70</v>
      </c>
      <c r="F181" s="151">
        <v>1.6899999999999998E-2</v>
      </c>
      <c r="G181" s="80">
        <f>1/79</f>
        <v>1.2658227848101266E-2</v>
      </c>
      <c r="H181" s="80">
        <f>1/109</f>
        <v>9.1743119266055051E-3</v>
      </c>
      <c r="I181" s="80">
        <f>1/114</f>
        <v>8.771929824561403E-3</v>
      </c>
      <c r="J181" s="94" t="s">
        <v>70</v>
      </c>
      <c r="Z181" s="27"/>
    </row>
    <row r="182" spans="2:26" ht="14">
      <c r="B182" s="582"/>
      <c r="C182" s="124" t="s">
        <v>110</v>
      </c>
      <c r="D182" s="149" t="s">
        <v>118</v>
      </c>
      <c r="E182" s="80" t="s">
        <v>70</v>
      </c>
      <c r="F182" s="80" t="s">
        <v>70</v>
      </c>
      <c r="G182" s="80" t="s">
        <v>70</v>
      </c>
      <c r="H182" s="80" t="s">
        <v>70</v>
      </c>
      <c r="I182" s="80">
        <f>1/114</f>
        <v>8.771929824561403E-3</v>
      </c>
      <c r="J182" s="94" t="s">
        <v>70</v>
      </c>
      <c r="M182" s="58"/>
      <c r="Z182" s="27"/>
    </row>
    <row r="183" spans="2:26" ht="14">
      <c r="B183" s="582"/>
      <c r="C183" s="124" t="s">
        <v>119</v>
      </c>
      <c r="D183" s="149" t="s">
        <v>120</v>
      </c>
      <c r="E183" s="151">
        <v>2.86E-2</v>
      </c>
      <c r="F183" s="151">
        <v>3.39E-2</v>
      </c>
      <c r="G183" s="80">
        <f>1/79</f>
        <v>1.2658227848101266E-2</v>
      </c>
      <c r="H183" s="80">
        <f>1/109</f>
        <v>9.1743119266055051E-3</v>
      </c>
      <c r="I183" s="80">
        <f>1/114</f>
        <v>8.771929824561403E-3</v>
      </c>
      <c r="J183" s="152">
        <v>1.098901098901099E-2</v>
      </c>
      <c r="M183" s="58"/>
      <c r="Z183" s="27"/>
    </row>
    <row r="184" spans="2:26" ht="14">
      <c r="B184" s="582"/>
      <c r="C184" s="124" t="s">
        <v>119</v>
      </c>
      <c r="D184" s="149" t="s">
        <v>121</v>
      </c>
      <c r="E184" s="151">
        <v>8.5699999999999998E-2</v>
      </c>
      <c r="F184" s="151">
        <v>9.7100000000000006E-2</v>
      </c>
      <c r="G184" s="80">
        <f>7/79</f>
        <v>8.8607594936708861E-2</v>
      </c>
      <c r="H184" s="80">
        <f>12/109</f>
        <v>0.11009174311926606</v>
      </c>
      <c r="I184" s="80">
        <f>15/114</f>
        <v>0.13157894736842105</v>
      </c>
      <c r="J184" s="152">
        <v>0.110879120879121</v>
      </c>
      <c r="Z184" s="27"/>
    </row>
    <row r="185" spans="2:26" ht="14">
      <c r="B185" s="582"/>
      <c r="C185" s="124" t="s">
        <v>119</v>
      </c>
      <c r="D185" s="149" t="s">
        <v>122</v>
      </c>
      <c r="E185" s="151">
        <v>0.45710000000000001</v>
      </c>
      <c r="F185" s="151">
        <v>0.38179999999999997</v>
      </c>
      <c r="G185" s="80">
        <f>29/79</f>
        <v>0.36708860759493672</v>
      </c>
      <c r="H185" s="80">
        <f>34/109</f>
        <v>0.31192660550458717</v>
      </c>
      <c r="I185" s="80">
        <f>33/114</f>
        <v>0.28947368421052633</v>
      </c>
      <c r="J185" s="152">
        <v>0.2967032967032967</v>
      </c>
      <c r="Z185" s="27"/>
    </row>
    <row r="186" spans="2:26" ht="14">
      <c r="B186" s="582"/>
      <c r="C186" s="124" t="s">
        <v>119</v>
      </c>
      <c r="D186" s="149" t="s">
        <v>123</v>
      </c>
      <c r="E186" s="151">
        <v>2.86E-2</v>
      </c>
      <c r="F186" s="151">
        <v>1.6899999999999998E-2</v>
      </c>
      <c r="G186" s="80">
        <f>1/79</f>
        <v>1.2658227848101266E-2</v>
      </c>
      <c r="H186" s="80">
        <f>2/109</f>
        <v>1.834862385321101E-2</v>
      </c>
      <c r="I186" s="80">
        <f>3/114</f>
        <v>2.6315789473684209E-2</v>
      </c>
      <c r="J186" s="152">
        <v>3.2967032967032968E-2</v>
      </c>
      <c r="Z186" s="27"/>
    </row>
    <row r="187" spans="2:26" ht="14">
      <c r="B187" s="582"/>
      <c r="C187" s="124" t="s">
        <v>119</v>
      </c>
      <c r="D187" s="149" t="s">
        <v>124</v>
      </c>
      <c r="E187" s="151">
        <v>0.28570000000000001</v>
      </c>
      <c r="F187" s="151">
        <v>0.28410000000000002</v>
      </c>
      <c r="G187" s="80">
        <f>24/79</f>
        <v>0.30379746835443039</v>
      </c>
      <c r="H187" s="80">
        <f>33/109</f>
        <v>0.30275229357798167</v>
      </c>
      <c r="I187" s="80">
        <f>30/114</f>
        <v>0.26315789473684209</v>
      </c>
      <c r="J187" s="152">
        <v>0.35164835164835168</v>
      </c>
      <c r="Z187" s="27"/>
    </row>
    <row r="188" spans="2:26" ht="14">
      <c r="B188" s="582"/>
      <c r="C188" s="124" t="s">
        <v>119</v>
      </c>
      <c r="D188" s="149" t="s">
        <v>125</v>
      </c>
      <c r="E188" s="124" t="s">
        <v>70</v>
      </c>
      <c r="F188" s="151">
        <v>1.6899999999999998E-2</v>
      </c>
      <c r="G188" s="80">
        <f>1/79</f>
        <v>1.2658227848101266E-2</v>
      </c>
      <c r="H188" s="80" t="s">
        <v>70</v>
      </c>
      <c r="I188" s="80" t="s">
        <v>70</v>
      </c>
      <c r="J188" s="152">
        <v>0</v>
      </c>
      <c r="Z188" s="27"/>
    </row>
    <row r="189" spans="2:26" ht="14">
      <c r="B189" s="582"/>
      <c r="C189" s="124" t="s">
        <v>119</v>
      </c>
      <c r="D189" s="149" t="s">
        <v>126</v>
      </c>
      <c r="E189" s="124" t="s">
        <v>70</v>
      </c>
      <c r="F189" s="151">
        <v>1.6899999999999998E-2</v>
      </c>
      <c r="G189" s="80">
        <f>1/79</f>
        <v>1.2658227848101266E-2</v>
      </c>
      <c r="H189" s="80">
        <f>1/109</f>
        <v>9.1743119266055051E-3</v>
      </c>
      <c r="I189" s="80">
        <f>2/114</f>
        <v>1.7543859649122806E-2</v>
      </c>
      <c r="J189" s="152">
        <v>1.098901098901099E-2</v>
      </c>
      <c r="Z189" s="27"/>
    </row>
    <row r="190" spans="2:26" ht="14">
      <c r="B190" s="582"/>
      <c r="C190" s="124" t="s">
        <v>119</v>
      </c>
      <c r="D190" s="149" t="s">
        <v>127</v>
      </c>
      <c r="E190" s="151">
        <v>2.86E-2</v>
      </c>
      <c r="F190" s="151">
        <v>6.7799999999999999E-2</v>
      </c>
      <c r="G190" s="80">
        <f>7/79</f>
        <v>8.8607594936708861E-2</v>
      </c>
      <c r="H190" s="80">
        <f>12/109</f>
        <v>0.11009174311926606</v>
      </c>
      <c r="I190" s="80">
        <f>11/114</f>
        <v>9.6491228070175433E-2</v>
      </c>
      <c r="J190" s="152">
        <v>8.7912087912087919E-2</v>
      </c>
      <c r="M190" s="58"/>
      <c r="Z190" s="27"/>
    </row>
    <row r="191" spans="2:26" ht="14">
      <c r="B191" s="582"/>
      <c r="C191" s="77" t="s">
        <v>128</v>
      </c>
      <c r="D191" s="148" t="s">
        <v>129</v>
      </c>
      <c r="E191" s="80" t="s">
        <v>70</v>
      </c>
      <c r="F191" s="80" t="s">
        <v>70</v>
      </c>
      <c r="G191" s="80" t="s">
        <v>70</v>
      </c>
      <c r="H191" s="80">
        <f>1/109</f>
        <v>9.1743119266055051E-3</v>
      </c>
      <c r="I191" s="80">
        <f>1/114</f>
        <v>8.771929824561403E-3</v>
      </c>
      <c r="J191" s="152">
        <v>0</v>
      </c>
      <c r="Z191" s="27"/>
    </row>
    <row r="192" spans="2:26" ht="14">
      <c r="B192" s="582"/>
      <c r="C192" s="77" t="s">
        <v>128</v>
      </c>
      <c r="D192" s="148" t="s">
        <v>130</v>
      </c>
      <c r="E192" s="80" t="s">
        <v>70</v>
      </c>
      <c r="F192" s="80" t="s">
        <v>70</v>
      </c>
      <c r="G192" s="80" t="s">
        <v>70</v>
      </c>
      <c r="H192" s="80">
        <f>1/109</f>
        <v>9.1743119266055051E-3</v>
      </c>
      <c r="I192" s="80">
        <f>1/114</f>
        <v>8.771929824561403E-3</v>
      </c>
      <c r="J192" s="152">
        <v>1.098901098901099E-2</v>
      </c>
      <c r="Z192" s="27"/>
    </row>
    <row r="193" spans="1:26" ht="14">
      <c r="B193" s="582"/>
      <c r="C193" s="77" t="s">
        <v>128</v>
      </c>
      <c r="D193" s="148" t="s">
        <v>131</v>
      </c>
      <c r="E193" s="80" t="s">
        <v>70</v>
      </c>
      <c r="F193" s="80" t="s">
        <v>70</v>
      </c>
      <c r="G193" s="80" t="s">
        <v>70</v>
      </c>
      <c r="H193" s="80">
        <f>3/109</f>
        <v>2.7522935779816515E-2</v>
      </c>
      <c r="I193" s="80">
        <f>3/114</f>
        <v>2.6315789473684209E-2</v>
      </c>
      <c r="J193" s="152">
        <v>2.197802197802198E-2</v>
      </c>
      <c r="Z193" s="27"/>
    </row>
    <row r="194" spans="1:26" ht="14">
      <c r="B194" s="582"/>
      <c r="C194" s="77" t="s">
        <v>132</v>
      </c>
      <c r="D194" s="148" t="s">
        <v>133</v>
      </c>
      <c r="E194" s="80" t="s">
        <v>70</v>
      </c>
      <c r="F194" s="80" t="s">
        <v>70</v>
      </c>
      <c r="G194" s="80">
        <f>1/79</f>
        <v>1.2658227848101266E-2</v>
      </c>
      <c r="H194" s="80" t="s">
        <v>70</v>
      </c>
      <c r="I194" s="80" t="s">
        <v>70</v>
      </c>
      <c r="J194" s="152">
        <v>0</v>
      </c>
      <c r="M194" s="58"/>
      <c r="Z194" s="27"/>
    </row>
    <row r="195" spans="1:26" ht="14">
      <c r="B195" s="582"/>
      <c r="C195" s="124" t="s">
        <v>134</v>
      </c>
      <c r="D195" s="149" t="s">
        <v>135</v>
      </c>
      <c r="E195" s="151">
        <v>8.5699999999999998E-2</v>
      </c>
      <c r="F195" s="151">
        <v>3.39E-2</v>
      </c>
      <c r="G195" s="80">
        <f>1/79</f>
        <v>1.2658227848101266E-2</v>
      </c>
      <c r="H195" s="80">
        <f>3/109</f>
        <v>2.7522935779816515E-2</v>
      </c>
      <c r="I195" s="80">
        <f>4/114</f>
        <v>3.5087719298245612E-2</v>
      </c>
      <c r="J195" s="152">
        <v>2.197802197802198E-2</v>
      </c>
    </row>
    <row r="196" spans="1:26" ht="14">
      <c r="B196" s="582"/>
      <c r="C196" s="124" t="s">
        <v>134</v>
      </c>
      <c r="D196" s="149" t="s">
        <v>136</v>
      </c>
      <c r="E196" s="124" t="s">
        <v>70</v>
      </c>
      <c r="F196" s="151">
        <v>1.6899999999999998E-2</v>
      </c>
      <c r="G196" s="80">
        <f>2/79</f>
        <v>2.5316455696202531E-2</v>
      </c>
      <c r="H196" s="80">
        <f>2/109</f>
        <v>1.834862385321101E-2</v>
      </c>
      <c r="I196" s="80">
        <f>2/114</f>
        <v>1.7543859649122806E-2</v>
      </c>
      <c r="J196" s="152">
        <v>0</v>
      </c>
      <c r="M196" s="58"/>
      <c r="X196" s="13"/>
    </row>
    <row r="197" spans="1:26" ht="14">
      <c r="B197" s="582"/>
      <c r="C197" s="77" t="s">
        <v>137</v>
      </c>
      <c r="D197" s="153" t="s">
        <v>70</v>
      </c>
      <c r="E197" s="80" t="s">
        <v>70</v>
      </c>
      <c r="F197" s="80" t="s">
        <v>70</v>
      </c>
      <c r="G197" s="80">
        <f>1/79</f>
        <v>1.2658227848101266E-2</v>
      </c>
      <c r="H197" s="80">
        <f>1/109</f>
        <v>9.1743119266055051E-3</v>
      </c>
      <c r="I197" s="80">
        <f>1/114</f>
        <v>8.771929824561403E-3</v>
      </c>
      <c r="J197" s="152">
        <v>0</v>
      </c>
    </row>
    <row r="198" spans="1:26" ht="14">
      <c r="B198" s="582"/>
      <c r="C198" s="77" t="s">
        <v>138</v>
      </c>
      <c r="D198" s="148" t="s">
        <v>70</v>
      </c>
      <c r="E198" s="80" t="s">
        <v>70</v>
      </c>
      <c r="F198" s="80" t="s">
        <v>70</v>
      </c>
      <c r="G198" s="80">
        <f>1/79</f>
        <v>1.2658227848101266E-2</v>
      </c>
      <c r="H198" s="80">
        <f>1/109</f>
        <v>9.1743119266055051E-3</v>
      </c>
      <c r="I198" s="80">
        <f>1/114</f>
        <v>8.771929824561403E-3</v>
      </c>
      <c r="J198" s="152">
        <v>1.098901098901099E-2</v>
      </c>
    </row>
    <row r="199" spans="1:26" ht="14">
      <c r="B199" s="582"/>
      <c r="C199" s="79" t="s">
        <v>139</v>
      </c>
      <c r="D199" s="148" t="s">
        <v>70</v>
      </c>
      <c r="E199" s="80" t="s">
        <v>70</v>
      </c>
      <c r="F199" s="80" t="s">
        <v>70</v>
      </c>
      <c r="G199" s="80" t="s">
        <v>70</v>
      </c>
      <c r="H199" s="80" t="s">
        <v>70</v>
      </c>
      <c r="I199" s="80">
        <f>1/114</f>
        <v>8.771929824561403E-3</v>
      </c>
      <c r="J199" s="152">
        <v>0</v>
      </c>
    </row>
    <row r="200" spans="1:26" ht="14">
      <c r="B200" s="582"/>
      <c r="C200" s="79" t="s">
        <v>140</v>
      </c>
      <c r="D200" s="148" t="s">
        <v>70</v>
      </c>
      <c r="E200" s="93" t="s">
        <v>70</v>
      </c>
      <c r="F200" s="93" t="s">
        <v>70</v>
      </c>
      <c r="G200" s="93" t="s">
        <v>70</v>
      </c>
      <c r="H200" s="93" t="s">
        <v>70</v>
      </c>
      <c r="I200" s="93" t="s">
        <v>70</v>
      </c>
      <c r="J200" s="152">
        <v>1.098901098901099E-2</v>
      </c>
    </row>
    <row r="201" spans="1:26" ht="12.75" customHeight="1" thickBot="1">
      <c r="A201" s="74"/>
      <c r="B201" s="583"/>
      <c r="C201" s="154" t="s">
        <v>141</v>
      </c>
      <c r="D201" s="155" t="s">
        <v>70</v>
      </c>
      <c r="E201" s="157" t="s">
        <v>70</v>
      </c>
      <c r="F201" s="157" t="s">
        <v>70</v>
      </c>
      <c r="G201" s="157" t="s">
        <v>70</v>
      </c>
      <c r="H201" s="157" t="s">
        <v>70</v>
      </c>
      <c r="I201" s="157" t="s">
        <v>70</v>
      </c>
      <c r="J201" s="156">
        <v>1.098901098901099E-2</v>
      </c>
    </row>
    <row r="202" spans="1:26">
      <c r="A202" s="74"/>
      <c r="B202" s="561" t="s">
        <v>776</v>
      </c>
      <c r="C202" s="561"/>
    </row>
    <row r="203" spans="1:26" ht="15" customHeight="1">
      <c r="B203" s="561" t="s">
        <v>89</v>
      </c>
      <c r="C203" s="561"/>
    </row>
    <row r="207" spans="1:26">
      <c r="D207" s="58"/>
    </row>
    <row r="208" spans="1:26">
      <c r="D208" s="58"/>
    </row>
    <row r="209" spans="4:4">
      <c r="D209" s="58"/>
    </row>
    <row r="234" spans="9:9">
      <c r="I234" s="58"/>
    </row>
  </sheetData>
  <mergeCells count="65">
    <mergeCell ref="P141:R141"/>
    <mergeCell ref="S141:U141"/>
    <mergeCell ref="B143:B158"/>
    <mergeCell ref="B165:B167"/>
    <mergeCell ref="B173:B174"/>
    <mergeCell ref="C173:C174"/>
    <mergeCell ref="D173:D174"/>
    <mergeCell ref="E173:J173"/>
    <mergeCell ref="B168:C168"/>
    <mergeCell ref="B169:C169"/>
    <mergeCell ref="P117:R117"/>
    <mergeCell ref="S117:U117"/>
    <mergeCell ref="B119:B134"/>
    <mergeCell ref="B140:B142"/>
    <mergeCell ref="C140:C142"/>
    <mergeCell ref="D140:U140"/>
    <mergeCell ref="D141:F141"/>
    <mergeCell ref="G141:I141"/>
    <mergeCell ref="J141:L141"/>
    <mergeCell ref="M141:O141"/>
    <mergeCell ref="B116:B118"/>
    <mergeCell ref="C116:C118"/>
    <mergeCell ref="D116:U116"/>
    <mergeCell ref="D117:F117"/>
    <mergeCell ref="G117:I117"/>
    <mergeCell ref="J117:L117"/>
    <mergeCell ref="M117:O117"/>
    <mergeCell ref="B53:G53"/>
    <mergeCell ref="B55:B57"/>
    <mergeCell ref="B64:B69"/>
    <mergeCell ref="B75:B76"/>
    <mergeCell ref="C75:D76"/>
    <mergeCell ref="B77:B79"/>
    <mergeCell ref="C77:D77"/>
    <mergeCell ref="C78:D78"/>
    <mergeCell ref="C79:D79"/>
    <mergeCell ref="B71:C71"/>
    <mergeCell ref="B80:C80"/>
    <mergeCell ref="B81:C81"/>
    <mergeCell ref="C94:D94"/>
    <mergeCell ref="C95:D95"/>
    <mergeCell ref="C110:D110"/>
    <mergeCell ref="B40:B48"/>
    <mergeCell ref="B14:B21"/>
    <mergeCell ref="B26:H26"/>
    <mergeCell ref="I26:Y26"/>
    <mergeCell ref="B28:B33"/>
    <mergeCell ref="B38:G38"/>
    <mergeCell ref="B22:C22"/>
    <mergeCell ref="B23:C23"/>
    <mergeCell ref="B34:C34"/>
    <mergeCell ref="B35:C35"/>
    <mergeCell ref="B49:C49"/>
    <mergeCell ref="B50:C50"/>
    <mergeCell ref="B58:C58"/>
    <mergeCell ref="B59:C59"/>
    <mergeCell ref="B70:C70"/>
    <mergeCell ref="B202:C202"/>
    <mergeCell ref="B203:C203"/>
    <mergeCell ref="C111:D111"/>
    <mergeCell ref="B135:C135"/>
    <mergeCell ref="B136:C136"/>
    <mergeCell ref="B159:C159"/>
    <mergeCell ref="B160:C160"/>
    <mergeCell ref="B175:B201"/>
  </mergeCells>
  <conditionalFormatting sqref="W53:W59">
    <cfRule type="cellIs" dxfId="27" priority="1" operator="between">
      <formula>7</formula>
      <formula>7.99</formula>
    </cfRule>
    <cfRule type="cellIs" dxfId="26" priority="2" operator="between">
      <formula>6</formula>
      <formula>6.99</formula>
    </cfRule>
    <cfRule type="cellIs" dxfId="25" priority="3" operator="between">
      <formula>5</formula>
      <formula>6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6:L54"/>
  <sheetViews>
    <sheetView zoomScaleNormal="100" workbookViewId="0">
      <selection activeCell="B8" sqref="B8"/>
    </sheetView>
  </sheetViews>
  <sheetFormatPr baseColWidth="10" defaultColWidth="11.5" defaultRowHeight="15"/>
  <cols>
    <col min="1" max="1" width="4.83203125" customWidth="1"/>
    <col min="2" max="2" width="17.33203125" customWidth="1"/>
    <col min="3" max="3" width="42" customWidth="1"/>
    <col min="4" max="4" width="47.83203125" style="159" customWidth="1"/>
    <col min="5" max="5" width="41.5" customWidth="1"/>
  </cols>
  <sheetData>
    <row r="6" spans="2:12" ht="18">
      <c r="B6" s="1" t="s">
        <v>37</v>
      </c>
    </row>
    <row r="8" spans="2:12" ht="16">
      <c r="B8" s="158" t="s">
        <v>165</v>
      </c>
    </row>
    <row r="9" spans="2:12" ht="16">
      <c r="B9" s="158"/>
    </row>
    <row r="10" spans="2:12" ht="16" thickBot="1">
      <c r="B10" s="621" t="s">
        <v>166</v>
      </c>
      <c r="C10" s="621"/>
      <c r="D10" s="621"/>
      <c r="E10" s="621"/>
      <c r="F10" s="621"/>
      <c r="G10" s="621"/>
      <c r="H10" s="621"/>
      <c r="I10" s="621"/>
      <c r="J10" s="621"/>
      <c r="K10" s="621"/>
      <c r="L10" s="621"/>
    </row>
    <row r="11" spans="2:12" ht="16" thickBot="1">
      <c r="B11" s="160" t="s">
        <v>167</v>
      </c>
      <c r="C11" s="161" t="s">
        <v>168</v>
      </c>
      <c r="D11" s="162" t="s">
        <v>169</v>
      </c>
    </row>
    <row r="12" spans="2:12">
      <c r="B12" s="622" t="s">
        <v>170</v>
      </c>
      <c r="C12" s="163" t="s">
        <v>171</v>
      </c>
      <c r="D12" s="164" t="s">
        <v>172</v>
      </c>
    </row>
    <row r="13" spans="2:12">
      <c r="B13" s="623"/>
      <c r="C13" s="165" t="s">
        <v>173</v>
      </c>
      <c r="D13" s="166"/>
    </row>
    <row r="14" spans="2:12">
      <c r="B14" s="623"/>
      <c r="C14" s="165" t="s">
        <v>174</v>
      </c>
      <c r="D14" s="624" t="s">
        <v>175</v>
      </c>
    </row>
    <row r="15" spans="2:12">
      <c r="B15" s="623"/>
      <c r="C15" s="167" t="s">
        <v>176</v>
      </c>
      <c r="D15" s="625"/>
    </row>
    <row r="16" spans="2:12" ht="25">
      <c r="B16" s="623"/>
      <c r="C16" s="165" t="s">
        <v>177</v>
      </c>
      <c r="D16" s="625"/>
    </row>
    <row r="17" spans="2:4">
      <c r="B17" s="623"/>
      <c r="C17" s="165" t="s">
        <v>178</v>
      </c>
      <c r="D17" s="168"/>
    </row>
    <row r="18" spans="2:4">
      <c r="B18" s="623"/>
      <c r="C18" s="165" t="s">
        <v>179</v>
      </c>
      <c r="D18" s="169" t="s">
        <v>180</v>
      </c>
    </row>
    <row r="19" spans="2:4">
      <c r="B19" s="623"/>
      <c r="C19" s="165" t="s">
        <v>181</v>
      </c>
      <c r="D19" s="168"/>
    </row>
    <row r="20" spans="2:4" ht="15" customHeight="1">
      <c r="B20" s="623"/>
      <c r="C20" s="165" t="s">
        <v>182</v>
      </c>
      <c r="D20" s="624" t="s">
        <v>183</v>
      </c>
    </row>
    <row r="21" spans="2:4">
      <c r="B21" s="623"/>
      <c r="C21" s="165" t="s">
        <v>184</v>
      </c>
      <c r="D21" s="624"/>
    </row>
    <row r="22" spans="2:4">
      <c r="B22" s="623"/>
      <c r="C22" s="165" t="s">
        <v>185</v>
      </c>
      <c r="D22" s="624"/>
    </row>
    <row r="23" spans="2:4">
      <c r="B23" s="623"/>
      <c r="C23" s="165" t="s">
        <v>186</v>
      </c>
      <c r="D23" s="624"/>
    </row>
    <row r="24" spans="2:4" ht="16" thickBot="1">
      <c r="B24" s="623"/>
      <c r="C24" s="170" t="s">
        <v>187</v>
      </c>
      <c r="D24" s="171"/>
    </row>
    <row r="25" spans="2:4" ht="15.75" customHeight="1">
      <c r="B25" s="622" t="s">
        <v>188</v>
      </c>
      <c r="C25" s="163" t="s">
        <v>189</v>
      </c>
      <c r="D25" s="627" t="s">
        <v>190</v>
      </c>
    </row>
    <row r="26" spans="2:4">
      <c r="B26" s="623"/>
      <c r="C26" s="165" t="s">
        <v>191</v>
      </c>
      <c r="D26" s="628"/>
    </row>
    <row r="27" spans="2:4">
      <c r="B27" s="623"/>
      <c r="C27" s="172" t="s">
        <v>192</v>
      </c>
      <c r="D27" s="173"/>
    </row>
    <row r="28" spans="2:4">
      <c r="B28" s="623"/>
      <c r="C28" s="165" t="s">
        <v>193</v>
      </c>
      <c r="D28" s="629" t="s">
        <v>194</v>
      </c>
    </row>
    <row r="29" spans="2:4">
      <c r="B29" s="623"/>
      <c r="C29" s="172" t="s">
        <v>195</v>
      </c>
      <c r="D29" s="629"/>
    </row>
    <row r="30" spans="2:4">
      <c r="B30" s="623"/>
      <c r="C30" s="165" t="s">
        <v>196</v>
      </c>
      <c r="D30" s="174"/>
    </row>
    <row r="31" spans="2:4" ht="14.25" customHeight="1" thickBot="1">
      <c r="B31" s="626"/>
      <c r="C31" s="175" t="s">
        <v>197</v>
      </c>
      <c r="D31" s="176" t="s">
        <v>198</v>
      </c>
    </row>
    <row r="32" spans="2:4" ht="46" thickBot="1">
      <c r="B32" s="177" t="s">
        <v>199</v>
      </c>
      <c r="C32" s="178" t="s">
        <v>200</v>
      </c>
      <c r="D32" s="179" t="s">
        <v>201</v>
      </c>
    </row>
    <row r="33" spans="2:5" ht="32.25" customHeight="1">
      <c r="B33" s="630" t="s">
        <v>202</v>
      </c>
      <c r="C33" s="180" t="s">
        <v>203</v>
      </c>
      <c r="D33" s="633" t="s">
        <v>175</v>
      </c>
    </row>
    <row r="34" spans="2:5" ht="24" customHeight="1">
      <c r="B34" s="631"/>
      <c r="C34" s="181" t="s">
        <v>204</v>
      </c>
      <c r="D34" s="634"/>
    </row>
    <row r="35" spans="2:5" ht="109">
      <c r="B35" s="631"/>
      <c r="C35" s="165" t="s">
        <v>205</v>
      </c>
      <c r="D35" s="634"/>
    </row>
    <row r="36" spans="2:5">
      <c r="B36" s="631"/>
      <c r="C36" s="165" t="s">
        <v>206</v>
      </c>
      <c r="D36" s="174"/>
    </row>
    <row r="37" spans="2:5">
      <c r="B37" s="631"/>
      <c r="C37" s="165" t="s">
        <v>207</v>
      </c>
      <c r="D37" s="169" t="s">
        <v>208</v>
      </c>
      <c r="E37" s="182"/>
    </row>
    <row r="38" spans="2:5" ht="16" thickBot="1">
      <c r="B38" s="632"/>
      <c r="C38" s="170" t="s">
        <v>209</v>
      </c>
      <c r="D38" s="183" t="s">
        <v>210</v>
      </c>
      <c r="E38" s="182"/>
    </row>
    <row r="39" spans="2:5" ht="37.5" customHeight="1" thickBot="1">
      <c r="B39" s="184" t="s">
        <v>211</v>
      </c>
      <c r="C39" s="185" t="s">
        <v>212</v>
      </c>
      <c r="D39" s="186" t="s">
        <v>213</v>
      </c>
    </row>
    <row r="40" spans="2:5" ht="62" thickBot="1">
      <c r="B40" s="184" t="s">
        <v>214</v>
      </c>
      <c r="C40" s="185" t="s">
        <v>215</v>
      </c>
      <c r="D40" s="187" t="s">
        <v>216</v>
      </c>
    </row>
    <row r="41" spans="2:5" ht="69.75" customHeight="1" thickBot="1">
      <c r="B41" s="184" t="s">
        <v>217</v>
      </c>
      <c r="C41" s="170" t="s">
        <v>218</v>
      </c>
      <c r="D41" s="188" t="s">
        <v>219</v>
      </c>
    </row>
    <row r="42" spans="2:5" ht="31" thickBot="1">
      <c r="B42" s="189" t="s">
        <v>220</v>
      </c>
      <c r="C42" s="178" t="s">
        <v>221</v>
      </c>
      <c r="D42" s="190" t="s">
        <v>222</v>
      </c>
    </row>
    <row r="43" spans="2:5" ht="25" thickBot="1">
      <c r="B43" s="177" t="s">
        <v>223</v>
      </c>
      <c r="C43" s="180" t="s">
        <v>224</v>
      </c>
      <c r="D43" s="190" t="s">
        <v>210</v>
      </c>
    </row>
    <row r="44" spans="2:5">
      <c r="B44" s="630" t="s">
        <v>225</v>
      </c>
      <c r="C44" s="163" t="s">
        <v>226</v>
      </c>
      <c r="D44" s="627" t="s">
        <v>183</v>
      </c>
    </row>
    <row r="45" spans="2:5">
      <c r="B45" s="631"/>
      <c r="C45" s="165" t="s">
        <v>227</v>
      </c>
      <c r="D45" s="628"/>
    </row>
    <row r="46" spans="2:5" ht="21" customHeight="1">
      <c r="B46" s="631"/>
      <c r="C46" s="165" t="s">
        <v>228</v>
      </c>
      <c r="D46" s="628"/>
    </row>
    <row r="47" spans="2:5">
      <c r="B47" s="631"/>
      <c r="C47" s="165" t="s">
        <v>229</v>
      </c>
      <c r="D47" s="191"/>
    </row>
    <row r="48" spans="2:5" ht="25">
      <c r="B48" s="631"/>
      <c r="C48" s="165" t="s">
        <v>230</v>
      </c>
      <c r="D48" s="186" t="s">
        <v>231</v>
      </c>
    </row>
    <row r="49" spans="2:4">
      <c r="B49" s="631"/>
      <c r="C49" s="165" t="s">
        <v>232</v>
      </c>
      <c r="D49" s="191"/>
    </row>
    <row r="50" spans="2:4" ht="15" customHeight="1">
      <c r="B50" s="631"/>
      <c r="C50" s="165" t="s">
        <v>233</v>
      </c>
      <c r="D50" s="624" t="s">
        <v>234</v>
      </c>
    </row>
    <row r="51" spans="2:4">
      <c r="B51" s="631"/>
      <c r="C51" s="165" t="s">
        <v>235</v>
      </c>
      <c r="D51" s="628"/>
    </row>
    <row r="52" spans="2:4" ht="16" thickBot="1">
      <c r="B52" s="632"/>
      <c r="C52" s="170" t="s">
        <v>236</v>
      </c>
      <c r="D52" s="635"/>
    </row>
    <row r="53" spans="2:4">
      <c r="B53" s="561" t="s">
        <v>776</v>
      </c>
      <c r="C53" s="561"/>
    </row>
    <row r="54" spans="2:4">
      <c r="B54" s="561" t="s">
        <v>89</v>
      </c>
      <c r="C54" s="561"/>
    </row>
  </sheetData>
  <mergeCells count="14">
    <mergeCell ref="B53:C53"/>
    <mergeCell ref="B54:C54"/>
    <mergeCell ref="B10:L10"/>
    <mergeCell ref="B12:B24"/>
    <mergeCell ref="D14:D16"/>
    <mergeCell ref="D20:D23"/>
    <mergeCell ref="B25:B31"/>
    <mergeCell ref="D25:D26"/>
    <mergeCell ref="D28:D29"/>
    <mergeCell ref="B33:B38"/>
    <mergeCell ref="D33:D35"/>
    <mergeCell ref="B44:B52"/>
    <mergeCell ref="D44:D46"/>
    <mergeCell ref="D50:D52"/>
  </mergeCells>
  <hyperlinks>
    <hyperlink ref="D44" r:id="rId1" xr:uid="{00000000-0004-0000-0300-000000000000}"/>
    <hyperlink ref="D48" r:id="rId2" xr:uid="{00000000-0004-0000-0300-000001000000}"/>
    <hyperlink ref="D50" r:id="rId3" xr:uid="{00000000-0004-0000-0300-000002000000}"/>
    <hyperlink ref="D39" r:id="rId4" xr:uid="{00000000-0004-0000-0300-000003000000}"/>
    <hyperlink ref="D28" r:id="rId5" xr:uid="{00000000-0004-0000-0300-000004000000}"/>
    <hyperlink ref="D25" r:id="rId6" xr:uid="{00000000-0004-0000-0300-000005000000}"/>
    <hyperlink ref="D32" r:id="rId7" xr:uid="{00000000-0004-0000-0300-000006000000}"/>
    <hyperlink ref="D31" r:id="rId8" xr:uid="{00000000-0004-0000-0300-000007000000}"/>
    <hyperlink ref="D37" r:id="rId9" xr:uid="{00000000-0004-0000-0300-000008000000}"/>
    <hyperlink ref="D38" r:id="rId10" xr:uid="{00000000-0004-0000-0300-000009000000}"/>
    <hyperlink ref="D12" r:id="rId11" xr:uid="{00000000-0004-0000-0300-00000A000000}"/>
    <hyperlink ref="D14" r:id="rId12" xr:uid="{00000000-0004-0000-0300-00000B000000}"/>
    <hyperlink ref="D18" r:id="rId13" xr:uid="{00000000-0004-0000-0300-00000C000000}"/>
    <hyperlink ref="D20" r:id="rId14" xr:uid="{00000000-0004-0000-0300-00000D000000}"/>
  </hyperlinks>
  <pageMargins left="0.7" right="0.7" top="0.75" bottom="0.75" header="0.3" footer="0.3"/>
  <pageSetup paperSize="9" orientation="portrait" r:id="rId15"/>
  <drawing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6:P59"/>
  <sheetViews>
    <sheetView zoomScaleNormal="100" workbookViewId="0">
      <selection activeCell="C8" sqref="C8"/>
    </sheetView>
  </sheetViews>
  <sheetFormatPr baseColWidth="10" defaultColWidth="9.1640625" defaultRowHeight="15"/>
  <cols>
    <col min="1" max="1" width="5.83203125" customWidth="1"/>
    <col min="2" max="2" width="4.83203125" customWidth="1"/>
    <col min="3" max="3" width="20" customWidth="1"/>
    <col min="4" max="4" width="19.83203125" customWidth="1"/>
    <col min="5" max="5" width="6.5" bestFit="1" customWidth="1"/>
    <col min="6" max="6" width="9.33203125" bestFit="1" customWidth="1"/>
    <col min="7" max="7" width="12.5" bestFit="1" customWidth="1"/>
    <col min="8" max="8" width="12.83203125" customWidth="1"/>
    <col min="9" max="9" width="9.5" customWidth="1"/>
    <col min="10" max="10" width="9.1640625" customWidth="1"/>
    <col min="11" max="11" width="10" bestFit="1" customWidth="1"/>
    <col min="12" max="13" width="8.33203125" bestFit="1" customWidth="1"/>
    <col min="14" max="14" width="13.83203125" customWidth="1"/>
    <col min="15" max="15" width="24" bestFit="1" customWidth="1"/>
    <col min="16" max="16" width="13.5" bestFit="1" customWidth="1"/>
  </cols>
  <sheetData>
    <row r="6" spans="2:16" ht="18">
      <c r="B6" s="1" t="s">
        <v>37</v>
      </c>
    </row>
    <row r="8" spans="2:16" ht="16">
      <c r="B8" s="158" t="s">
        <v>304</v>
      </c>
    </row>
    <row r="11" spans="2:16" ht="16" thickBot="1">
      <c r="B11" s="636" t="s">
        <v>306</v>
      </c>
      <c r="C11" s="636"/>
      <c r="D11" s="636"/>
      <c r="E11" s="636"/>
      <c r="F11" s="636"/>
      <c r="G11" s="636"/>
      <c r="H11" s="636"/>
      <c r="I11" s="636"/>
      <c r="J11" s="636"/>
      <c r="K11" s="636"/>
      <c r="L11" s="636"/>
    </row>
    <row r="12" spans="2:16" ht="47.25" customHeight="1" thickBot="1">
      <c r="B12" s="637" t="s">
        <v>237</v>
      </c>
      <c r="C12" s="637" t="s">
        <v>238</v>
      </c>
      <c r="D12" s="637" t="s">
        <v>239</v>
      </c>
      <c r="E12" s="637" t="s">
        <v>240</v>
      </c>
      <c r="F12" s="637" t="s">
        <v>241</v>
      </c>
      <c r="G12" s="637" t="s">
        <v>242</v>
      </c>
      <c r="H12" s="637" t="s">
        <v>243</v>
      </c>
      <c r="I12" s="639" t="s">
        <v>305</v>
      </c>
      <c r="J12" s="640"/>
      <c r="K12" s="640"/>
      <c r="L12" s="640"/>
      <c r="M12" s="641"/>
      <c r="N12" s="655" t="s">
        <v>244</v>
      </c>
    </row>
    <row r="13" spans="2:16" ht="16" thickBot="1">
      <c r="B13" s="638"/>
      <c r="C13" s="638"/>
      <c r="D13" s="638"/>
      <c r="E13" s="638"/>
      <c r="F13" s="638"/>
      <c r="G13" s="638"/>
      <c r="H13" s="638"/>
      <c r="I13" s="193" t="s">
        <v>245</v>
      </c>
      <c r="J13" s="194" t="s">
        <v>246</v>
      </c>
      <c r="K13" s="193" t="s">
        <v>247</v>
      </c>
      <c r="L13" s="193" t="s">
        <v>248</v>
      </c>
      <c r="M13" s="193" t="s">
        <v>249</v>
      </c>
      <c r="N13" s="656"/>
    </row>
    <row r="14" spans="2:16" ht="16" thickBot="1">
      <c r="B14" s="657" t="s">
        <v>250</v>
      </c>
      <c r="C14" s="658"/>
      <c r="D14" s="658"/>
      <c r="E14" s="658"/>
      <c r="F14" s="658"/>
      <c r="G14" s="658"/>
      <c r="H14" s="658"/>
      <c r="I14" s="658"/>
      <c r="J14" s="658"/>
      <c r="K14" s="658"/>
      <c r="L14" s="658"/>
      <c r="M14" s="658"/>
      <c r="N14" s="659"/>
      <c r="O14" s="195"/>
      <c r="P14" s="195"/>
    </row>
    <row r="15" spans="2:16" ht="15" customHeight="1">
      <c r="B15" s="660"/>
      <c r="C15" s="661" t="s">
        <v>251</v>
      </c>
      <c r="D15" s="642" t="s">
        <v>252</v>
      </c>
      <c r="E15" s="660" t="s">
        <v>253</v>
      </c>
      <c r="F15" s="642" t="s">
        <v>254</v>
      </c>
      <c r="G15" s="660" t="s">
        <v>255</v>
      </c>
      <c r="H15" s="622" t="s">
        <v>256</v>
      </c>
      <c r="I15" s="665" t="s">
        <v>257</v>
      </c>
      <c r="J15" s="665" t="s">
        <v>257</v>
      </c>
      <c r="K15" s="668">
        <v>0.66659999999999997</v>
      </c>
      <c r="L15" s="671">
        <v>0.5</v>
      </c>
      <c r="M15" s="668">
        <v>0.78939999999999999</v>
      </c>
      <c r="N15" s="196" t="s">
        <v>258</v>
      </c>
      <c r="O15" s="674"/>
      <c r="P15" s="654"/>
    </row>
    <row r="16" spans="2:16">
      <c r="B16" s="645"/>
      <c r="C16" s="662"/>
      <c r="D16" s="643"/>
      <c r="E16" s="645"/>
      <c r="F16" s="643"/>
      <c r="G16" s="645"/>
      <c r="H16" s="623"/>
      <c r="I16" s="666"/>
      <c r="J16" s="666"/>
      <c r="K16" s="669"/>
      <c r="L16" s="672"/>
      <c r="M16" s="672"/>
      <c r="N16" s="196" t="s">
        <v>259</v>
      </c>
      <c r="O16" s="674"/>
      <c r="P16" s="654"/>
    </row>
    <row r="17" spans="2:16">
      <c r="B17" s="645"/>
      <c r="C17" s="662"/>
      <c r="D17" s="643"/>
      <c r="E17" s="645"/>
      <c r="F17" s="643"/>
      <c r="G17" s="645"/>
      <c r="H17" s="623"/>
      <c r="I17" s="666"/>
      <c r="J17" s="666"/>
      <c r="K17" s="669"/>
      <c r="L17" s="672"/>
      <c r="M17" s="672"/>
      <c r="N17" s="196" t="s">
        <v>260</v>
      </c>
      <c r="O17" s="674"/>
      <c r="P17" s="654"/>
    </row>
    <row r="18" spans="2:16" ht="37" thickBot="1">
      <c r="B18" s="646"/>
      <c r="C18" s="663"/>
      <c r="D18" s="197" t="s">
        <v>261</v>
      </c>
      <c r="E18" s="646"/>
      <c r="F18" s="648"/>
      <c r="G18" s="646"/>
      <c r="H18" s="664"/>
      <c r="I18" s="667"/>
      <c r="J18" s="667"/>
      <c r="K18" s="670"/>
      <c r="L18" s="673"/>
      <c r="M18" s="673"/>
      <c r="N18" s="198" t="s">
        <v>262</v>
      </c>
      <c r="O18" s="674"/>
      <c r="P18" s="654"/>
    </row>
    <row r="19" spans="2:16">
      <c r="B19" s="681"/>
      <c r="C19" s="682" t="s">
        <v>263</v>
      </c>
      <c r="D19" s="642" t="s">
        <v>252</v>
      </c>
      <c r="E19" s="644" t="s">
        <v>253</v>
      </c>
      <c r="F19" s="647" t="s">
        <v>254</v>
      </c>
      <c r="G19" s="644" t="s">
        <v>255</v>
      </c>
      <c r="H19" s="678" t="s">
        <v>256</v>
      </c>
      <c r="I19" s="679" t="s">
        <v>264</v>
      </c>
      <c r="J19" s="679" t="s">
        <v>265</v>
      </c>
      <c r="K19" s="668">
        <v>0.52270000000000005</v>
      </c>
      <c r="L19" s="680">
        <v>0.45090000000000002</v>
      </c>
      <c r="M19" s="680">
        <v>0.52500000000000002</v>
      </c>
      <c r="N19" s="196" t="s">
        <v>258</v>
      </c>
      <c r="O19" s="654"/>
      <c r="P19" s="654"/>
    </row>
    <row r="20" spans="2:16">
      <c r="B20" s="676"/>
      <c r="C20" s="662"/>
      <c r="D20" s="643"/>
      <c r="E20" s="645"/>
      <c r="F20" s="643"/>
      <c r="G20" s="645"/>
      <c r="H20" s="623"/>
      <c r="I20" s="666"/>
      <c r="J20" s="666"/>
      <c r="K20" s="669"/>
      <c r="L20" s="672"/>
      <c r="M20" s="672"/>
      <c r="N20" s="196" t="s">
        <v>259</v>
      </c>
      <c r="O20" s="654"/>
      <c r="P20" s="654"/>
    </row>
    <row r="21" spans="2:16">
      <c r="B21" s="676"/>
      <c r="C21" s="662"/>
      <c r="D21" s="643"/>
      <c r="E21" s="645"/>
      <c r="F21" s="643"/>
      <c r="G21" s="645"/>
      <c r="H21" s="623"/>
      <c r="I21" s="666"/>
      <c r="J21" s="666"/>
      <c r="K21" s="669"/>
      <c r="L21" s="672"/>
      <c r="M21" s="672"/>
      <c r="N21" s="196" t="s">
        <v>260</v>
      </c>
      <c r="O21" s="654"/>
      <c r="P21" s="654"/>
    </row>
    <row r="22" spans="2:16" ht="37" thickBot="1">
      <c r="B22" s="677"/>
      <c r="C22" s="663"/>
      <c r="D22" s="197" t="s">
        <v>261</v>
      </c>
      <c r="E22" s="646"/>
      <c r="F22" s="648"/>
      <c r="G22" s="646"/>
      <c r="H22" s="664"/>
      <c r="I22" s="667"/>
      <c r="J22" s="667"/>
      <c r="K22" s="670"/>
      <c r="L22" s="673"/>
      <c r="M22" s="673"/>
      <c r="N22" s="198" t="s">
        <v>262</v>
      </c>
      <c r="O22" s="654"/>
      <c r="P22" s="654"/>
    </row>
    <row r="23" spans="2:16" ht="37" thickBot="1">
      <c r="B23" s="199"/>
      <c r="C23" s="200" t="s">
        <v>266</v>
      </c>
      <c r="D23" s="197" t="s">
        <v>267</v>
      </c>
      <c r="E23" s="201" t="s">
        <v>253</v>
      </c>
      <c r="F23" s="197" t="s">
        <v>254</v>
      </c>
      <c r="G23" s="201" t="s">
        <v>268</v>
      </c>
      <c r="H23" s="202" t="s">
        <v>256</v>
      </c>
      <c r="I23" s="203" t="s">
        <v>70</v>
      </c>
      <c r="J23" s="203" t="s">
        <v>70</v>
      </c>
      <c r="K23" s="204">
        <v>0.87870000000000004</v>
      </c>
      <c r="L23" s="205">
        <v>0.58460000000000001</v>
      </c>
      <c r="M23" s="205">
        <v>0.69140000000000001</v>
      </c>
      <c r="N23" s="198" t="s">
        <v>269</v>
      </c>
      <c r="O23" s="206"/>
      <c r="P23" s="195"/>
    </row>
    <row r="24" spans="2:16" ht="15" customHeight="1">
      <c r="B24" s="675"/>
      <c r="C24" s="661" t="s">
        <v>270</v>
      </c>
      <c r="D24" s="642" t="s">
        <v>252</v>
      </c>
      <c r="E24" s="660" t="s">
        <v>253</v>
      </c>
      <c r="F24" s="642" t="s">
        <v>254</v>
      </c>
      <c r="G24" s="660" t="s">
        <v>268</v>
      </c>
      <c r="H24" s="622" t="s">
        <v>256</v>
      </c>
      <c r="I24" s="665" t="s">
        <v>271</v>
      </c>
      <c r="J24" s="649" t="s">
        <v>28</v>
      </c>
      <c r="K24" s="649" t="s">
        <v>28</v>
      </c>
      <c r="L24" s="652">
        <v>0.58460000000000001</v>
      </c>
      <c r="M24" s="652">
        <v>0.69140000000000001</v>
      </c>
      <c r="N24" s="196" t="s">
        <v>258</v>
      </c>
      <c r="O24" s="674"/>
      <c r="P24" s="654"/>
    </row>
    <row r="25" spans="2:16">
      <c r="B25" s="676"/>
      <c r="C25" s="662"/>
      <c r="D25" s="643"/>
      <c r="E25" s="645"/>
      <c r="F25" s="643"/>
      <c r="G25" s="645"/>
      <c r="H25" s="623"/>
      <c r="I25" s="666"/>
      <c r="J25" s="650"/>
      <c r="K25" s="650"/>
      <c r="L25" s="650"/>
      <c r="M25" s="650"/>
      <c r="N25" s="196" t="s">
        <v>259</v>
      </c>
      <c r="O25" s="674"/>
      <c r="P25" s="654"/>
    </row>
    <row r="26" spans="2:16">
      <c r="B26" s="676"/>
      <c r="C26" s="662"/>
      <c r="D26" s="643"/>
      <c r="E26" s="645"/>
      <c r="F26" s="643"/>
      <c r="G26" s="645"/>
      <c r="H26" s="623"/>
      <c r="I26" s="666"/>
      <c r="J26" s="650"/>
      <c r="K26" s="650"/>
      <c r="L26" s="650"/>
      <c r="M26" s="650"/>
      <c r="N26" s="196" t="s">
        <v>260</v>
      </c>
      <c r="O26" s="674"/>
      <c r="P26" s="654"/>
    </row>
    <row r="27" spans="2:16" ht="37" thickBot="1">
      <c r="B27" s="677"/>
      <c r="C27" s="663"/>
      <c r="D27" s="197" t="s">
        <v>261</v>
      </c>
      <c r="E27" s="646"/>
      <c r="F27" s="648"/>
      <c r="G27" s="646"/>
      <c r="H27" s="664"/>
      <c r="I27" s="667"/>
      <c r="J27" s="651"/>
      <c r="K27" s="651"/>
      <c r="L27" s="651"/>
      <c r="M27" s="651"/>
      <c r="N27" s="198" t="s">
        <v>262</v>
      </c>
      <c r="O27" s="674"/>
      <c r="P27" s="654"/>
    </row>
    <row r="28" spans="2:16" ht="25" thickBot="1">
      <c r="B28" s="199"/>
      <c r="C28" s="200" t="s">
        <v>272</v>
      </c>
      <c r="D28" s="197" t="s">
        <v>273</v>
      </c>
      <c r="E28" s="201" t="s">
        <v>253</v>
      </c>
      <c r="F28" s="197" t="s">
        <v>254</v>
      </c>
      <c r="G28" s="201" t="s">
        <v>255</v>
      </c>
      <c r="H28" s="202" t="s">
        <v>256</v>
      </c>
      <c r="I28" s="203" t="s">
        <v>70</v>
      </c>
      <c r="J28" s="203" t="s">
        <v>70</v>
      </c>
      <c r="K28" s="207" t="s">
        <v>28</v>
      </c>
      <c r="L28" s="205">
        <v>0.61539999999999995</v>
      </c>
      <c r="M28" s="208">
        <v>1</v>
      </c>
      <c r="N28" s="198" t="s">
        <v>262</v>
      </c>
      <c r="O28" s="209"/>
      <c r="P28" s="195"/>
    </row>
    <row r="29" spans="2:16" ht="25" thickBot="1">
      <c r="B29" s="199"/>
      <c r="C29" s="200" t="s">
        <v>274</v>
      </c>
      <c r="D29" s="197" t="s">
        <v>273</v>
      </c>
      <c r="E29" s="201" t="s">
        <v>253</v>
      </c>
      <c r="F29" s="197" t="s">
        <v>254</v>
      </c>
      <c r="G29" s="201" t="s">
        <v>255</v>
      </c>
      <c r="H29" s="202" t="s">
        <v>256</v>
      </c>
      <c r="I29" s="203" t="s">
        <v>70</v>
      </c>
      <c r="J29" s="203" t="s">
        <v>70</v>
      </c>
      <c r="K29" s="207" t="s">
        <v>28</v>
      </c>
      <c r="L29" s="205">
        <v>0.59260000000000002</v>
      </c>
      <c r="M29" s="205">
        <v>0.60870000000000002</v>
      </c>
      <c r="N29" s="198" t="s">
        <v>262</v>
      </c>
      <c r="O29" s="209"/>
      <c r="P29" s="195"/>
    </row>
    <row r="30" spans="2:16" ht="25" thickBot="1">
      <c r="B30" s="210"/>
      <c r="C30" s="211" t="s">
        <v>275</v>
      </c>
      <c r="D30" s="197" t="s">
        <v>273</v>
      </c>
      <c r="E30" s="201" t="s">
        <v>253</v>
      </c>
      <c r="F30" s="197" t="s">
        <v>254</v>
      </c>
      <c r="G30" s="201" t="s">
        <v>255</v>
      </c>
      <c r="H30" s="202" t="s">
        <v>256</v>
      </c>
      <c r="I30" s="203" t="s">
        <v>70</v>
      </c>
      <c r="J30" s="203" t="s">
        <v>70</v>
      </c>
      <c r="K30" s="203" t="s">
        <v>70</v>
      </c>
      <c r="L30" s="204">
        <v>0.63119999999999998</v>
      </c>
      <c r="M30" s="205">
        <v>0.46229999999999999</v>
      </c>
      <c r="N30" s="198"/>
      <c r="O30" s="206"/>
      <c r="P30" s="195"/>
    </row>
    <row r="31" spans="2:16" ht="57.75" customHeight="1" thickBot="1">
      <c r="B31" s="229"/>
      <c r="C31" s="212" t="s">
        <v>276</v>
      </c>
      <c r="D31" s="213" t="s">
        <v>261</v>
      </c>
      <c r="E31" s="214" t="s">
        <v>253</v>
      </c>
      <c r="F31" s="213" t="s">
        <v>254</v>
      </c>
      <c r="G31" s="214" t="s">
        <v>255</v>
      </c>
      <c r="H31" s="196" t="s">
        <v>256</v>
      </c>
      <c r="I31" s="215" t="s">
        <v>70</v>
      </c>
      <c r="J31" s="215" t="s">
        <v>70</v>
      </c>
      <c r="K31" s="215" t="s">
        <v>28</v>
      </c>
      <c r="L31" s="216">
        <v>0.72799999999999998</v>
      </c>
      <c r="M31" s="205">
        <v>0.49459999999999998</v>
      </c>
      <c r="N31" s="214"/>
      <c r="O31" s="209"/>
      <c r="P31" s="195"/>
    </row>
    <row r="32" spans="2:16" ht="16" thickBot="1">
      <c r="B32" s="683" t="s">
        <v>277</v>
      </c>
      <c r="C32" s="684"/>
      <c r="D32" s="684"/>
      <c r="E32" s="684"/>
      <c r="F32" s="684"/>
      <c r="G32" s="684"/>
      <c r="H32" s="684"/>
      <c r="I32" s="684"/>
      <c r="J32" s="684"/>
      <c r="K32" s="684"/>
      <c r="L32" s="684"/>
      <c r="M32" s="684"/>
      <c r="N32" s="686"/>
      <c r="O32" s="206"/>
      <c r="P32" s="195"/>
    </row>
    <row r="33" spans="2:16" ht="36">
      <c r="B33" s="675"/>
      <c r="C33" s="642" t="s">
        <v>278</v>
      </c>
      <c r="D33" s="213" t="s">
        <v>279</v>
      </c>
      <c r="E33" s="642" t="s">
        <v>253</v>
      </c>
      <c r="F33" s="642" t="s">
        <v>254</v>
      </c>
      <c r="G33" s="642" t="s">
        <v>255</v>
      </c>
      <c r="H33" s="622" t="s">
        <v>256</v>
      </c>
      <c r="I33" s="622" t="s">
        <v>70</v>
      </c>
      <c r="J33" s="622" t="s">
        <v>70</v>
      </c>
      <c r="K33" s="622" t="s">
        <v>70</v>
      </c>
      <c r="L33" s="622" t="s">
        <v>70</v>
      </c>
      <c r="M33" s="622" t="s">
        <v>70</v>
      </c>
      <c r="N33" s="622"/>
      <c r="O33" s="654"/>
      <c r="P33" s="654"/>
    </row>
    <row r="34" spans="2:16" ht="35.25" customHeight="1">
      <c r="B34" s="676"/>
      <c r="C34" s="643"/>
      <c r="D34" s="213" t="s">
        <v>280</v>
      </c>
      <c r="E34" s="643"/>
      <c r="F34" s="643"/>
      <c r="G34" s="643"/>
      <c r="H34" s="623"/>
      <c r="I34" s="623"/>
      <c r="J34" s="623"/>
      <c r="K34" s="623"/>
      <c r="L34" s="623"/>
      <c r="M34" s="623"/>
      <c r="N34" s="623"/>
      <c r="O34" s="654"/>
      <c r="P34" s="654"/>
    </row>
    <row r="35" spans="2:16" ht="26.25" customHeight="1">
      <c r="B35" s="676"/>
      <c r="C35" s="643"/>
      <c r="D35" s="213" t="s">
        <v>281</v>
      </c>
      <c r="E35" s="643"/>
      <c r="F35" s="643"/>
      <c r="G35" s="643"/>
      <c r="H35" s="623"/>
      <c r="I35" s="623"/>
      <c r="J35" s="623"/>
      <c r="K35" s="623"/>
      <c r="L35" s="623"/>
      <c r="M35" s="623"/>
      <c r="N35" s="623"/>
      <c r="O35" s="654"/>
      <c r="P35" s="654"/>
    </row>
    <row r="36" spans="2:16" ht="48">
      <c r="B36" s="676"/>
      <c r="C36" s="643"/>
      <c r="D36" s="213" t="s">
        <v>282</v>
      </c>
      <c r="E36" s="643"/>
      <c r="F36" s="643"/>
      <c r="G36" s="643"/>
      <c r="H36" s="623"/>
      <c r="I36" s="623"/>
      <c r="J36" s="623"/>
      <c r="K36" s="623"/>
      <c r="L36" s="623"/>
      <c r="M36" s="623"/>
      <c r="N36" s="623"/>
      <c r="O36" s="654"/>
      <c r="P36" s="654"/>
    </row>
    <row r="37" spans="2:16" ht="26.25" customHeight="1">
      <c r="B37" s="676"/>
      <c r="C37" s="643"/>
      <c r="D37" s="213" t="s">
        <v>283</v>
      </c>
      <c r="E37" s="643"/>
      <c r="F37" s="643"/>
      <c r="G37" s="643"/>
      <c r="H37" s="623"/>
      <c r="I37" s="623"/>
      <c r="J37" s="623"/>
      <c r="K37" s="623"/>
      <c r="L37" s="623"/>
      <c r="M37" s="623"/>
      <c r="N37" s="623"/>
      <c r="O37" s="654"/>
      <c r="P37" s="654"/>
    </row>
    <row r="38" spans="2:16" ht="24">
      <c r="B38" s="676"/>
      <c r="C38" s="643"/>
      <c r="D38" s="213" t="s">
        <v>284</v>
      </c>
      <c r="E38" s="643"/>
      <c r="F38" s="643"/>
      <c r="G38" s="643"/>
      <c r="H38" s="623"/>
      <c r="I38" s="623"/>
      <c r="J38" s="623"/>
      <c r="K38" s="623"/>
      <c r="L38" s="623"/>
      <c r="M38" s="623"/>
      <c r="N38" s="623"/>
      <c r="O38" s="654"/>
      <c r="P38" s="654"/>
    </row>
    <row r="39" spans="2:16" ht="24">
      <c r="B39" s="676"/>
      <c r="C39" s="643"/>
      <c r="D39" s="213" t="s">
        <v>285</v>
      </c>
      <c r="E39" s="643"/>
      <c r="F39" s="643"/>
      <c r="G39" s="643"/>
      <c r="H39" s="623"/>
      <c r="I39" s="623"/>
      <c r="J39" s="623"/>
      <c r="K39" s="623"/>
      <c r="L39" s="623"/>
      <c r="M39" s="623"/>
      <c r="N39" s="623"/>
      <c r="O39" s="654"/>
      <c r="P39" s="654"/>
    </row>
    <row r="40" spans="2:16" ht="24">
      <c r="B40" s="676"/>
      <c r="C40" s="643"/>
      <c r="D40" s="213" t="s">
        <v>286</v>
      </c>
      <c r="E40" s="643"/>
      <c r="F40" s="643"/>
      <c r="G40" s="643"/>
      <c r="H40" s="623"/>
      <c r="I40" s="623"/>
      <c r="J40" s="623"/>
      <c r="K40" s="623"/>
      <c r="L40" s="623"/>
      <c r="M40" s="623"/>
      <c r="N40" s="623"/>
      <c r="O40" s="654"/>
      <c r="P40" s="654"/>
    </row>
    <row r="41" spans="2:16" ht="36.75" customHeight="1" thickBot="1">
      <c r="B41" s="677"/>
      <c r="C41" s="648"/>
      <c r="D41" s="197" t="s">
        <v>287</v>
      </c>
      <c r="E41" s="648"/>
      <c r="F41" s="648"/>
      <c r="G41" s="648"/>
      <c r="H41" s="664"/>
      <c r="I41" s="664"/>
      <c r="J41" s="664"/>
      <c r="K41" s="664"/>
      <c r="L41" s="664"/>
      <c r="M41" s="664"/>
      <c r="N41" s="664"/>
      <c r="O41" s="654"/>
      <c r="P41" s="654"/>
    </row>
    <row r="42" spans="2:16" ht="37" thickBot="1">
      <c r="B42" s="199"/>
      <c r="C42" s="217" t="s">
        <v>288</v>
      </c>
      <c r="D42" s="218" t="s">
        <v>289</v>
      </c>
      <c r="E42" s="201" t="s">
        <v>253</v>
      </c>
      <c r="F42" s="197" t="s">
        <v>254</v>
      </c>
      <c r="G42" s="201" t="s">
        <v>255</v>
      </c>
      <c r="H42" s="202" t="s">
        <v>256</v>
      </c>
      <c r="I42" s="219"/>
      <c r="J42" s="219"/>
      <c r="K42" s="219"/>
      <c r="L42" s="205">
        <v>0.5333</v>
      </c>
      <c r="M42" s="205">
        <v>0.3</v>
      </c>
      <c r="N42" s="219"/>
      <c r="O42" s="209"/>
      <c r="P42" s="195"/>
    </row>
    <row r="43" spans="2:16" ht="37" thickBot="1">
      <c r="B43" s="199"/>
      <c r="C43" s="220" t="s">
        <v>290</v>
      </c>
      <c r="D43" s="197" t="s">
        <v>291</v>
      </c>
      <c r="E43" s="201" t="s">
        <v>253</v>
      </c>
      <c r="F43" s="197" t="s">
        <v>254</v>
      </c>
      <c r="G43" s="201" t="s">
        <v>255</v>
      </c>
      <c r="H43" s="202" t="s">
        <v>256</v>
      </c>
      <c r="I43" s="203" t="s">
        <v>70</v>
      </c>
      <c r="J43" s="203" t="s">
        <v>70</v>
      </c>
      <c r="K43" s="203" t="s">
        <v>28</v>
      </c>
      <c r="L43" s="204">
        <v>0.90900000000000003</v>
      </c>
      <c r="M43" s="204">
        <v>0.7</v>
      </c>
      <c r="N43" s="197"/>
      <c r="O43" s="209"/>
      <c r="P43" s="195"/>
    </row>
    <row r="44" spans="2:16" ht="16" thickBot="1">
      <c r="B44" s="683" t="s">
        <v>292</v>
      </c>
      <c r="C44" s="684"/>
      <c r="D44" s="684"/>
      <c r="E44" s="684"/>
      <c r="F44" s="684"/>
      <c r="G44" s="684"/>
      <c r="H44" s="684"/>
      <c r="I44" s="684"/>
      <c r="J44" s="684"/>
      <c r="K44" s="684"/>
      <c r="L44" s="684"/>
      <c r="M44" s="685"/>
      <c r="N44" s="221"/>
      <c r="P44" s="222"/>
    </row>
    <row r="45" spans="2:16">
      <c r="B45" s="695"/>
      <c r="C45" s="697" t="s">
        <v>293</v>
      </c>
      <c r="D45" s="214" t="s">
        <v>252</v>
      </c>
      <c r="E45" s="622" t="s">
        <v>253</v>
      </c>
      <c r="F45" s="622" t="s">
        <v>254</v>
      </c>
      <c r="G45" s="642" t="s">
        <v>255</v>
      </c>
      <c r="H45" s="622" t="s">
        <v>256</v>
      </c>
      <c r="I45" s="653" t="s">
        <v>70</v>
      </c>
      <c r="J45" s="653" t="s">
        <v>70</v>
      </c>
      <c r="K45" s="694">
        <v>0.52270000000000005</v>
      </c>
      <c r="L45" s="694">
        <v>0.36109999999999998</v>
      </c>
      <c r="M45" s="694">
        <v>0.47060000000000002</v>
      </c>
      <c r="N45" s="622"/>
      <c r="O45" s="691"/>
      <c r="P45" s="692"/>
    </row>
    <row r="46" spans="2:16" ht="37" thickBot="1">
      <c r="B46" s="696"/>
      <c r="C46" s="698"/>
      <c r="D46" s="214" t="s">
        <v>261</v>
      </c>
      <c r="E46" s="626"/>
      <c r="F46" s="626"/>
      <c r="G46" s="643"/>
      <c r="H46" s="626"/>
      <c r="I46" s="688"/>
      <c r="J46" s="688"/>
      <c r="K46" s="688"/>
      <c r="L46" s="688"/>
      <c r="M46" s="688"/>
      <c r="N46" s="626"/>
      <c r="O46" s="691"/>
      <c r="P46" s="692"/>
    </row>
    <row r="47" spans="2:16">
      <c r="B47" s="675"/>
      <c r="C47" s="660" t="s">
        <v>294</v>
      </c>
      <c r="D47" s="223" t="s">
        <v>295</v>
      </c>
      <c r="E47" s="660" t="s">
        <v>253</v>
      </c>
      <c r="F47" s="642" t="s">
        <v>254</v>
      </c>
      <c r="G47" s="642" t="s">
        <v>255</v>
      </c>
      <c r="H47" s="196" t="s">
        <v>296</v>
      </c>
      <c r="I47" s="653" t="s">
        <v>70</v>
      </c>
      <c r="J47" s="653" t="s">
        <v>70</v>
      </c>
      <c r="K47" s="653" t="s">
        <v>70</v>
      </c>
      <c r="L47" s="653" t="s">
        <v>70</v>
      </c>
      <c r="M47" s="653" t="s">
        <v>70</v>
      </c>
      <c r="N47" s="196" t="s">
        <v>258</v>
      </c>
      <c r="O47" s="687"/>
      <c r="P47" s="692"/>
    </row>
    <row r="48" spans="2:16">
      <c r="B48" s="676"/>
      <c r="C48" s="645"/>
      <c r="D48" s="224" t="s">
        <v>252</v>
      </c>
      <c r="E48" s="645"/>
      <c r="F48" s="643"/>
      <c r="G48" s="643"/>
      <c r="H48" s="196" t="s">
        <v>8</v>
      </c>
      <c r="I48" s="650"/>
      <c r="J48" s="650"/>
      <c r="K48" s="650"/>
      <c r="L48" s="650"/>
      <c r="M48" s="650"/>
      <c r="N48" s="196" t="s">
        <v>259</v>
      </c>
      <c r="O48" s="687"/>
      <c r="P48" s="692"/>
    </row>
    <row r="49" spans="2:16" ht="36">
      <c r="B49" s="676"/>
      <c r="C49" s="645"/>
      <c r="D49" s="224" t="s">
        <v>261</v>
      </c>
      <c r="E49" s="645"/>
      <c r="F49" s="643"/>
      <c r="G49" s="643"/>
      <c r="H49" s="230"/>
      <c r="I49" s="650"/>
      <c r="J49" s="650"/>
      <c r="K49" s="650"/>
      <c r="L49" s="650"/>
      <c r="M49" s="650"/>
      <c r="N49" s="196" t="s">
        <v>269</v>
      </c>
      <c r="O49" s="687"/>
      <c r="P49" s="692"/>
    </row>
    <row r="50" spans="2:16">
      <c r="B50" s="676"/>
      <c r="C50" s="645"/>
      <c r="D50" s="231"/>
      <c r="E50" s="645"/>
      <c r="F50" s="643"/>
      <c r="G50" s="643"/>
      <c r="H50" s="230"/>
      <c r="I50" s="650"/>
      <c r="J50" s="650"/>
      <c r="K50" s="650"/>
      <c r="L50" s="650"/>
      <c r="M50" s="650"/>
      <c r="N50" s="196" t="s">
        <v>260</v>
      </c>
      <c r="O50" s="687"/>
      <c r="P50" s="692"/>
    </row>
    <row r="51" spans="2:16" ht="16" thickBot="1">
      <c r="B51" s="677"/>
      <c r="C51" s="693"/>
      <c r="D51" s="232"/>
      <c r="E51" s="646"/>
      <c r="F51" s="648"/>
      <c r="G51" s="648"/>
      <c r="H51" s="233"/>
      <c r="I51" s="651"/>
      <c r="J51" s="651"/>
      <c r="K51" s="651"/>
      <c r="L51" s="651"/>
      <c r="M51" s="651"/>
      <c r="N51" s="196" t="s">
        <v>262</v>
      </c>
      <c r="O51" s="687"/>
      <c r="P51" s="692"/>
    </row>
    <row r="52" spans="2:16">
      <c r="B52" s="675"/>
      <c r="C52" s="660" t="s">
        <v>297</v>
      </c>
      <c r="D52" s="214" t="s">
        <v>298</v>
      </c>
      <c r="E52" s="660" t="s">
        <v>253</v>
      </c>
      <c r="F52" s="642" t="s">
        <v>254</v>
      </c>
      <c r="G52" s="699" t="s">
        <v>299</v>
      </c>
      <c r="H52" s="653" t="s">
        <v>70</v>
      </c>
      <c r="I52" s="653" t="s">
        <v>70</v>
      </c>
      <c r="J52" s="653" t="s">
        <v>70</v>
      </c>
      <c r="K52" s="653" t="s">
        <v>70</v>
      </c>
      <c r="L52" s="653" t="s">
        <v>70</v>
      </c>
      <c r="M52" s="689" t="s">
        <v>70</v>
      </c>
      <c r="N52" s="622" t="s">
        <v>262</v>
      </c>
      <c r="O52" s="687"/>
      <c r="P52" s="692"/>
    </row>
    <row r="53" spans="2:16" ht="25" thickBot="1">
      <c r="B53" s="676"/>
      <c r="C53" s="645"/>
      <c r="D53" s="214" t="s">
        <v>300</v>
      </c>
      <c r="E53" s="645"/>
      <c r="F53" s="643"/>
      <c r="G53" s="700"/>
      <c r="H53" s="650"/>
      <c r="I53" s="650"/>
      <c r="J53" s="688"/>
      <c r="K53" s="688"/>
      <c r="L53" s="688"/>
      <c r="M53" s="690"/>
      <c r="N53" s="623"/>
      <c r="O53" s="687"/>
      <c r="P53" s="692"/>
    </row>
    <row r="54" spans="2:16" ht="21.75" customHeight="1">
      <c r="B54" s="653"/>
      <c r="C54" s="701" t="s">
        <v>301</v>
      </c>
      <c r="D54" s="223" t="s">
        <v>298</v>
      </c>
      <c r="E54" s="622" t="s">
        <v>253</v>
      </c>
      <c r="F54" s="622" t="s">
        <v>302</v>
      </c>
      <c r="G54" s="653" t="s">
        <v>70</v>
      </c>
      <c r="H54" s="630" t="s">
        <v>256</v>
      </c>
      <c r="I54" s="653" t="s">
        <v>70</v>
      </c>
      <c r="J54" s="653" t="s">
        <v>70</v>
      </c>
      <c r="K54" s="653" t="s">
        <v>28</v>
      </c>
      <c r="L54" s="653" t="s">
        <v>28</v>
      </c>
      <c r="M54" s="653" t="s">
        <v>28</v>
      </c>
      <c r="N54" s="225"/>
      <c r="O54" s="687"/>
      <c r="P54" s="692"/>
    </row>
    <row r="55" spans="2:16" ht="25" thickBot="1">
      <c r="B55" s="688"/>
      <c r="C55" s="702"/>
      <c r="D55" s="226" t="s">
        <v>300</v>
      </c>
      <c r="E55" s="626"/>
      <c r="F55" s="626"/>
      <c r="G55" s="688"/>
      <c r="H55" s="632"/>
      <c r="I55" s="688"/>
      <c r="J55" s="688"/>
      <c r="K55" s="688"/>
      <c r="L55" s="688"/>
      <c r="M55" s="688"/>
      <c r="N55" s="227"/>
      <c r="O55" s="687"/>
      <c r="P55" s="692"/>
    </row>
    <row r="56" spans="2:16">
      <c r="B56" s="561" t="s">
        <v>776</v>
      </c>
      <c r="C56" s="561"/>
    </row>
    <row r="57" spans="2:16">
      <c r="B57" s="561" t="s">
        <v>89</v>
      </c>
      <c r="C57" s="561"/>
    </row>
    <row r="58" spans="2:16">
      <c r="B58" s="228"/>
      <c r="C58" s="228"/>
      <c r="D58" s="228"/>
    </row>
    <row r="59" spans="2:16">
      <c r="B59" s="228"/>
      <c r="C59" s="228"/>
      <c r="D59" s="228"/>
    </row>
  </sheetData>
  <mergeCells count="124">
    <mergeCell ref="P47:P51"/>
    <mergeCell ref="B52:B53"/>
    <mergeCell ref="C52:C53"/>
    <mergeCell ref="E52:E53"/>
    <mergeCell ref="F52:F53"/>
    <mergeCell ref="G52:G53"/>
    <mergeCell ref="H52:H53"/>
    <mergeCell ref="K54:K55"/>
    <mergeCell ref="L54:L55"/>
    <mergeCell ref="M54:M55"/>
    <mergeCell ref="O54:O55"/>
    <mergeCell ref="P54:P55"/>
    <mergeCell ref="O52:O53"/>
    <mergeCell ref="P52:P53"/>
    <mergeCell ref="B54:B55"/>
    <mergeCell ref="C54:C55"/>
    <mergeCell ref="E54:E55"/>
    <mergeCell ref="F54:F55"/>
    <mergeCell ref="G54:G55"/>
    <mergeCell ref="H54:H55"/>
    <mergeCell ref="I54:I55"/>
    <mergeCell ref="J54:J55"/>
    <mergeCell ref="I52:I53"/>
    <mergeCell ref="J52:J53"/>
    <mergeCell ref="O47:O51"/>
    <mergeCell ref="K52:K53"/>
    <mergeCell ref="L52:L53"/>
    <mergeCell ref="M52:M53"/>
    <mergeCell ref="N52:N53"/>
    <mergeCell ref="O45:O46"/>
    <mergeCell ref="P45:P46"/>
    <mergeCell ref="B47:B51"/>
    <mergeCell ref="C47:C51"/>
    <mergeCell ref="E47:E51"/>
    <mergeCell ref="F47:F51"/>
    <mergeCell ref="G47:G51"/>
    <mergeCell ref="I47:I51"/>
    <mergeCell ref="J47:J51"/>
    <mergeCell ref="K47:K51"/>
    <mergeCell ref="I45:I46"/>
    <mergeCell ref="J45:J46"/>
    <mergeCell ref="K45:K46"/>
    <mergeCell ref="L45:L46"/>
    <mergeCell ref="M45:M46"/>
    <mergeCell ref="N45:N46"/>
    <mergeCell ref="B45:B46"/>
    <mergeCell ref="C45:C46"/>
    <mergeCell ref="E45:E46"/>
    <mergeCell ref="P33:P41"/>
    <mergeCell ref="B44:M44"/>
    <mergeCell ref="B32:N32"/>
    <mergeCell ref="B33:B41"/>
    <mergeCell ref="C33:C41"/>
    <mergeCell ref="E33:E41"/>
    <mergeCell ref="F33:F41"/>
    <mergeCell ref="G33:G41"/>
    <mergeCell ref="H33:H41"/>
    <mergeCell ref="I33:I41"/>
    <mergeCell ref="J33:J41"/>
    <mergeCell ref="K33:K41"/>
    <mergeCell ref="L33:L41"/>
    <mergeCell ref="M33:M41"/>
    <mergeCell ref="N33:N41"/>
    <mergeCell ref="O33:O41"/>
    <mergeCell ref="O24:O27"/>
    <mergeCell ref="P24:P27"/>
    <mergeCell ref="O19:O22"/>
    <mergeCell ref="P19:P22"/>
    <mergeCell ref="B24:B27"/>
    <mergeCell ref="C24:C27"/>
    <mergeCell ref="D24:D26"/>
    <mergeCell ref="E24:E27"/>
    <mergeCell ref="F24:F27"/>
    <mergeCell ref="G24:G27"/>
    <mergeCell ref="H24:H27"/>
    <mergeCell ref="I24:I27"/>
    <mergeCell ref="H19:H22"/>
    <mergeCell ref="I19:I22"/>
    <mergeCell ref="J19:J22"/>
    <mergeCell ref="K19:K22"/>
    <mergeCell ref="L19:L22"/>
    <mergeCell ref="M19:M22"/>
    <mergeCell ref="B19:B22"/>
    <mergeCell ref="C19:C22"/>
    <mergeCell ref="P15:P18"/>
    <mergeCell ref="N12:N13"/>
    <mergeCell ref="B14:N14"/>
    <mergeCell ref="B15:B18"/>
    <mergeCell ref="C15:C18"/>
    <mergeCell ref="D15:D17"/>
    <mergeCell ref="E15:E18"/>
    <mergeCell ref="F15:F18"/>
    <mergeCell ref="G15:G18"/>
    <mergeCell ref="H15:H18"/>
    <mergeCell ref="I15:I18"/>
    <mergeCell ref="J15:J18"/>
    <mergeCell ref="K15:K18"/>
    <mergeCell ref="L15:L18"/>
    <mergeCell ref="M15:M18"/>
    <mergeCell ref="O15:O18"/>
    <mergeCell ref="B56:C56"/>
    <mergeCell ref="B57:C57"/>
    <mergeCell ref="B11:L11"/>
    <mergeCell ref="B12:B13"/>
    <mergeCell ref="C12:C13"/>
    <mergeCell ref="D12:D13"/>
    <mergeCell ref="E12:E13"/>
    <mergeCell ref="F12:F13"/>
    <mergeCell ref="G12:G13"/>
    <mergeCell ref="H12:H13"/>
    <mergeCell ref="I12:M12"/>
    <mergeCell ref="D19:D21"/>
    <mergeCell ref="E19:E22"/>
    <mergeCell ref="F19:F22"/>
    <mergeCell ref="G19:G22"/>
    <mergeCell ref="J24:J27"/>
    <mergeCell ref="K24:K27"/>
    <mergeCell ref="L24:L27"/>
    <mergeCell ref="M24:M27"/>
    <mergeCell ref="G45:G46"/>
    <mergeCell ref="H45:H46"/>
    <mergeCell ref="L47:L51"/>
    <mergeCell ref="M47:M51"/>
    <mergeCell ref="F45:F4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8:Z237"/>
  <sheetViews>
    <sheetView zoomScaleNormal="100" workbookViewId="0">
      <selection activeCell="D24" sqref="D24:I28"/>
    </sheetView>
  </sheetViews>
  <sheetFormatPr baseColWidth="10" defaultColWidth="11.5" defaultRowHeight="15"/>
  <cols>
    <col min="1" max="1" width="5.5" customWidth="1"/>
    <col min="2" max="2" width="30.5" customWidth="1"/>
    <col min="3" max="3" width="30.5" bestFit="1" customWidth="1"/>
    <col min="4" max="4" width="14.5" customWidth="1"/>
    <col min="5" max="5" width="14.83203125" customWidth="1"/>
    <col min="6" max="6" width="16.6640625" customWidth="1"/>
    <col min="7" max="7" width="14.5" customWidth="1"/>
    <col min="8" max="8" width="20.6640625" customWidth="1"/>
    <col min="9" max="9" width="17" bestFit="1" customWidth="1"/>
    <col min="10" max="10" width="22" bestFit="1" customWidth="1"/>
    <col min="11" max="11" width="11.5" customWidth="1"/>
    <col min="12" max="12" width="19.33203125" customWidth="1"/>
    <col min="13" max="13" width="11.5" style="239"/>
    <col min="14" max="14" width="24.6640625" style="239" hidden="1" customWidth="1"/>
    <col min="15" max="18" width="0" style="239" hidden="1" customWidth="1"/>
    <col min="19" max="20" width="11.5" style="206"/>
    <col min="21" max="21" width="32.83203125" style="206" customWidth="1"/>
    <col min="22" max="25" width="11.5" style="206"/>
  </cols>
  <sheetData>
    <row r="8" spans="2:11" ht="18">
      <c r="B8" s="264" t="s">
        <v>37</v>
      </c>
      <c r="K8" s="234"/>
    </row>
    <row r="10" spans="2:11" ht="16">
      <c r="B10" s="158" t="s">
        <v>483</v>
      </c>
    </row>
    <row r="12" spans="2:11" ht="16" thickBot="1">
      <c r="B12" s="707" t="s">
        <v>307</v>
      </c>
      <c r="C12" s="707"/>
      <c r="D12" s="707"/>
      <c r="E12" s="707"/>
      <c r="F12" s="707"/>
    </row>
    <row r="13" spans="2:11" ht="15" customHeight="1">
      <c r="B13" s="708" t="s">
        <v>2</v>
      </c>
      <c r="C13" s="711" t="s">
        <v>308</v>
      </c>
      <c r="D13" s="711" t="s">
        <v>309</v>
      </c>
      <c r="E13" s="714" t="s">
        <v>310</v>
      </c>
      <c r="F13" s="711" t="s">
        <v>311</v>
      </c>
      <c r="G13" s="705" t="s">
        <v>312</v>
      </c>
    </row>
    <row r="14" spans="2:11">
      <c r="B14" s="709"/>
      <c r="C14" s="712"/>
      <c r="D14" s="712"/>
      <c r="E14" s="715"/>
      <c r="F14" s="712"/>
      <c r="G14" s="706"/>
    </row>
    <row r="15" spans="2:11" ht="25.5" customHeight="1">
      <c r="B15" s="709"/>
      <c r="C15" s="713"/>
      <c r="D15" s="713"/>
      <c r="E15" s="715"/>
      <c r="F15" s="713"/>
      <c r="G15" s="706"/>
    </row>
    <row r="16" spans="2:11">
      <c r="B16" s="269" t="s">
        <v>11</v>
      </c>
      <c r="C16" s="265">
        <v>30</v>
      </c>
      <c r="D16" s="266">
        <v>0.51388888888888884</v>
      </c>
      <c r="E16" s="267">
        <v>0.51388888888888884</v>
      </c>
      <c r="F16" s="268">
        <v>42.766666666666666</v>
      </c>
      <c r="G16" s="270">
        <v>0.26666666666666666</v>
      </c>
    </row>
    <row r="17" spans="2:9" ht="16" thickBot="1">
      <c r="B17" s="271" t="s">
        <v>105</v>
      </c>
      <c r="C17" s="272">
        <v>30</v>
      </c>
      <c r="D17" s="273">
        <v>0.51388888888888884</v>
      </c>
      <c r="E17" s="273">
        <v>0.51388888888888884</v>
      </c>
      <c r="F17" s="274">
        <v>42.766666666666666</v>
      </c>
      <c r="G17" s="275">
        <v>0.26666666666666666</v>
      </c>
    </row>
    <row r="18" spans="2:9">
      <c r="B18" s="561" t="s">
        <v>776</v>
      </c>
      <c r="C18" s="561"/>
    </row>
    <row r="19" spans="2:9">
      <c r="B19" s="561" t="s">
        <v>89</v>
      </c>
      <c r="C19" s="561"/>
      <c r="D19" s="549"/>
      <c r="E19" s="549"/>
      <c r="F19" s="549"/>
      <c r="G19" s="549"/>
      <c r="H19" s="549"/>
    </row>
    <row r="20" spans="2:9">
      <c r="B20" s="236"/>
    </row>
    <row r="21" spans="2:9" ht="16" thickBot="1">
      <c r="B21" s="707" t="s">
        <v>313</v>
      </c>
      <c r="C21" s="707"/>
      <c r="D21" s="707"/>
      <c r="E21" s="707"/>
      <c r="F21" s="707"/>
      <c r="G21" s="707"/>
      <c r="H21" s="707"/>
    </row>
    <row r="22" spans="2:9" ht="15" customHeight="1">
      <c r="B22" s="708" t="s">
        <v>2</v>
      </c>
      <c r="C22" s="710" t="s">
        <v>314</v>
      </c>
      <c r="D22" s="710" t="s">
        <v>315</v>
      </c>
      <c r="E22" s="710"/>
      <c r="F22" s="320" t="s">
        <v>316</v>
      </c>
      <c r="G22" s="710" t="s">
        <v>317</v>
      </c>
      <c r="H22" s="710"/>
      <c r="I22" s="705" t="s">
        <v>318</v>
      </c>
    </row>
    <row r="23" spans="2:9">
      <c r="B23" s="709"/>
      <c r="C23" s="729"/>
      <c r="D23" s="276" t="s">
        <v>319</v>
      </c>
      <c r="E23" s="276" t="s">
        <v>320</v>
      </c>
      <c r="F23" s="319"/>
      <c r="G23" s="276" t="s">
        <v>319</v>
      </c>
      <c r="H23" s="276" t="s">
        <v>320</v>
      </c>
      <c r="I23" s="706"/>
    </row>
    <row r="24" spans="2:9">
      <c r="B24" s="728" t="s">
        <v>11</v>
      </c>
      <c r="C24" s="277" t="s">
        <v>321</v>
      </c>
      <c r="D24" s="279">
        <v>0</v>
      </c>
      <c r="E24" s="279">
        <v>1</v>
      </c>
      <c r="F24" s="265">
        <v>2</v>
      </c>
      <c r="G24" s="279">
        <v>0</v>
      </c>
      <c r="H24" s="279">
        <v>1</v>
      </c>
      <c r="I24" s="265">
        <v>67</v>
      </c>
    </row>
    <row r="25" spans="2:9">
      <c r="B25" s="728"/>
      <c r="C25" s="277" t="s">
        <v>322</v>
      </c>
      <c r="D25" s="279">
        <v>0</v>
      </c>
      <c r="E25" s="279">
        <v>1</v>
      </c>
      <c r="F25" s="265">
        <v>1</v>
      </c>
      <c r="G25" s="279">
        <v>0</v>
      </c>
      <c r="H25" s="279">
        <v>1</v>
      </c>
      <c r="I25" s="265">
        <v>30</v>
      </c>
    </row>
    <row r="26" spans="2:9">
      <c r="B26" s="728"/>
      <c r="C26" s="277" t="s">
        <v>323</v>
      </c>
      <c r="D26" s="279">
        <v>1</v>
      </c>
      <c r="E26" s="279">
        <v>0</v>
      </c>
      <c r="F26" s="265">
        <v>2</v>
      </c>
      <c r="G26" s="279">
        <v>1</v>
      </c>
      <c r="H26" s="279">
        <v>0</v>
      </c>
      <c r="I26" s="265">
        <v>18</v>
      </c>
    </row>
    <row r="27" spans="2:9">
      <c r="B27" s="728"/>
      <c r="C27" s="277" t="s">
        <v>324</v>
      </c>
      <c r="D27" s="266">
        <v>0.73076923076923073</v>
      </c>
      <c r="E27" s="266">
        <v>0.26923076923076922</v>
      </c>
      <c r="F27" s="265">
        <v>25</v>
      </c>
      <c r="G27" s="266">
        <v>0.60759999999999992</v>
      </c>
      <c r="H27" s="266">
        <v>0.39240000000000003</v>
      </c>
      <c r="I27" s="265">
        <v>137</v>
      </c>
    </row>
    <row r="28" spans="2:9" ht="16" thickBot="1">
      <c r="B28" s="726" t="s">
        <v>105</v>
      </c>
      <c r="C28" s="727"/>
      <c r="D28" s="273">
        <v>0.7</v>
      </c>
      <c r="E28" s="273">
        <v>0.3</v>
      </c>
      <c r="F28" s="278">
        <v>30</v>
      </c>
      <c r="G28" s="273">
        <v>0.48609999999999998</v>
      </c>
      <c r="H28" s="273">
        <v>0.51390000000000002</v>
      </c>
      <c r="I28" s="278">
        <v>252</v>
      </c>
    </row>
    <row r="29" spans="2:9">
      <c r="B29" s="561" t="s">
        <v>776</v>
      </c>
      <c r="C29" s="561"/>
    </row>
    <row r="30" spans="2:9">
      <c r="B30" s="561" t="s">
        <v>89</v>
      </c>
      <c r="C30" s="561"/>
      <c r="D30" s="549"/>
      <c r="E30" s="549"/>
      <c r="F30" s="549"/>
      <c r="G30" s="549"/>
      <c r="H30" s="549"/>
    </row>
    <row r="31" spans="2:9">
      <c r="B31" s="237"/>
      <c r="C31" s="237"/>
      <c r="D31" s="237"/>
      <c r="E31" s="237"/>
      <c r="F31" s="237"/>
      <c r="G31" s="237"/>
      <c r="H31" s="237"/>
    </row>
    <row r="32" spans="2:9" ht="16" thickBot="1">
      <c r="B32" s="717" t="s">
        <v>486</v>
      </c>
      <c r="C32" s="717"/>
      <c r="D32" s="717"/>
      <c r="E32" s="717"/>
      <c r="F32" s="717"/>
      <c r="G32" s="717"/>
      <c r="H32" s="238"/>
    </row>
    <row r="33" spans="2:10">
      <c r="B33" s="718"/>
      <c r="C33" s="719"/>
      <c r="D33" s="714" t="s">
        <v>325</v>
      </c>
      <c r="E33" s="714" t="s">
        <v>326</v>
      </c>
      <c r="F33" s="714" t="s">
        <v>327</v>
      </c>
      <c r="G33" s="714" t="s">
        <v>328</v>
      </c>
      <c r="H33" s="714" t="s">
        <v>329</v>
      </c>
      <c r="I33" s="714" t="s">
        <v>105</v>
      </c>
      <c r="J33" s="705" t="s">
        <v>484</v>
      </c>
    </row>
    <row r="34" spans="2:10" ht="27" customHeight="1">
      <c r="B34" s="720"/>
      <c r="C34" s="721"/>
      <c r="D34" s="715"/>
      <c r="E34" s="715"/>
      <c r="F34" s="715"/>
      <c r="G34" s="715"/>
      <c r="H34" s="715"/>
      <c r="I34" s="715"/>
      <c r="J34" s="706"/>
    </row>
    <row r="35" spans="2:10">
      <c r="B35" s="731" t="s">
        <v>11</v>
      </c>
      <c r="C35" s="281" t="s">
        <v>330</v>
      </c>
      <c r="D35" s="265">
        <v>9</v>
      </c>
      <c r="E35" s="282"/>
      <c r="F35" s="283"/>
      <c r="G35" s="283"/>
      <c r="H35" s="283"/>
      <c r="I35" s="283">
        <f>SUM(D35:H35)</f>
        <v>9</v>
      </c>
      <c r="J35" s="284">
        <f>6/9</f>
        <v>0.66666666666666663</v>
      </c>
    </row>
    <row r="36" spans="2:10">
      <c r="B36" s="732"/>
      <c r="C36" s="281" t="s">
        <v>331</v>
      </c>
      <c r="D36" s="285"/>
      <c r="E36" s="282">
        <v>21</v>
      </c>
      <c r="F36" s="285"/>
      <c r="G36" s="283"/>
      <c r="H36" s="283"/>
      <c r="I36" s="283">
        <f>SUM(D36:H36)</f>
        <v>21</v>
      </c>
      <c r="J36" s="286">
        <v>0</v>
      </c>
    </row>
    <row r="37" spans="2:10" ht="16" thickBot="1">
      <c r="B37" s="733"/>
      <c r="C37" s="287" t="s">
        <v>105</v>
      </c>
      <c r="D37" s="288">
        <f>SUM(D35:D36)</f>
        <v>9</v>
      </c>
      <c r="E37" s="288">
        <f t="shared" ref="E37:H37" si="0">SUM(E35:E36)</f>
        <v>21</v>
      </c>
      <c r="F37" s="288">
        <f t="shared" si="0"/>
        <v>0</v>
      </c>
      <c r="G37" s="288">
        <f t="shared" si="0"/>
        <v>0</v>
      </c>
      <c r="H37" s="288">
        <f t="shared" si="0"/>
        <v>0</v>
      </c>
      <c r="I37" s="288">
        <f>SUM(I35:I36)</f>
        <v>30</v>
      </c>
      <c r="J37" s="289">
        <f>6/9</f>
        <v>0.66666666666666663</v>
      </c>
    </row>
    <row r="38" spans="2:10">
      <c r="B38" s="561" t="s">
        <v>776</v>
      </c>
      <c r="C38" s="561"/>
      <c r="D38" s="280"/>
      <c r="E38" s="280"/>
      <c r="F38" s="280"/>
      <c r="G38" s="280"/>
      <c r="H38" s="280"/>
    </row>
    <row r="39" spans="2:10">
      <c r="B39" s="561" t="s">
        <v>89</v>
      </c>
      <c r="C39" s="561"/>
      <c r="D39" s="254"/>
      <c r="E39" s="254"/>
      <c r="F39" s="254"/>
      <c r="G39" s="254"/>
      <c r="H39" s="254"/>
    </row>
    <row r="40" spans="2:10">
      <c r="B40" s="716"/>
      <c r="C40" s="716"/>
      <c r="D40" s="716"/>
      <c r="E40" s="716"/>
      <c r="F40" s="716"/>
      <c r="G40" s="716"/>
      <c r="H40" s="716"/>
    </row>
    <row r="41" spans="2:10">
      <c r="B41" s="240"/>
      <c r="C41" s="241"/>
      <c r="D41" s="241"/>
      <c r="E41" s="241"/>
      <c r="F41" s="241"/>
      <c r="G41" s="241"/>
      <c r="H41" s="241"/>
    </row>
    <row r="42" spans="2:10" ht="16" thickBot="1">
      <c r="B42" s="717" t="s">
        <v>487</v>
      </c>
      <c r="C42" s="717"/>
      <c r="D42" s="717"/>
      <c r="E42" s="717"/>
      <c r="F42" s="717"/>
      <c r="G42" s="717"/>
      <c r="H42" s="238"/>
    </row>
    <row r="43" spans="2:10" ht="15" customHeight="1">
      <c r="B43" s="718"/>
      <c r="C43" s="719"/>
      <c r="D43" s="714" t="s">
        <v>325</v>
      </c>
      <c r="E43" s="714" t="s">
        <v>326</v>
      </c>
      <c r="F43" s="714" t="s">
        <v>327</v>
      </c>
      <c r="G43" s="714" t="s">
        <v>328</v>
      </c>
      <c r="H43" s="714" t="s">
        <v>329</v>
      </c>
      <c r="I43" s="714" t="s">
        <v>105</v>
      </c>
      <c r="J43" s="722" t="s">
        <v>484</v>
      </c>
    </row>
    <row r="44" spans="2:10">
      <c r="B44" s="720"/>
      <c r="C44" s="721"/>
      <c r="D44" s="715"/>
      <c r="E44" s="715"/>
      <c r="F44" s="715"/>
      <c r="G44" s="715"/>
      <c r="H44" s="715"/>
      <c r="I44" s="715"/>
      <c r="J44" s="723"/>
    </row>
    <row r="45" spans="2:10">
      <c r="B45" s="731" t="s">
        <v>11</v>
      </c>
      <c r="C45" s="281" t="s">
        <v>330</v>
      </c>
      <c r="D45" s="290">
        <v>1165.5</v>
      </c>
      <c r="E45" s="282"/>
      <c r="F45" s="283"/>
      <c r="G45" s="283"/>
      <c r="H45" s="283"/>
      <c r="I45" s="291">
        <f>SUM(D45:H45)</f>
        <v>1165.5</v>
      </c>
      <c r="J45" s="284">
        <f>850.5/1165</f>
        <v>0.73004291845493563</v>
      </c>
    </row>
    <row r="46" spans="2:10">
      <c r="B46" s="732"/>
      <c r="C46" s="281" t="s">
        <v>331</v>
      </c>
      <c r="D46" s="285"/>
      <c r="E46" s="282">
        <v>1102.5</v>
      </c>
      <c r="F46" s="285"/>
      <c r="G46" s="283"/>
      <c r="H46" s="283"/>
      <c r="I46" s="291">
        <f>SUM(D46:H46)</f>
        <v>1102.5</v>
      </c>
      <c r="J46" s="284"/>
    </row>
    <row r="47" spans="2:10" ht="16" thickBot="1">
      <c r="B47" s="733"/>
      <c r="C47" s="287" t="s">
        <v>105</v>
      </c>
      <c r="D47" s="288">
        <f>SUM(D45:D46)</f>
        <v>1165.5</v>
      </c>
      <c r="E47" s="288">
        <f t="shared" ref="E47:H47" si="1">SUM(E45:E46)</f>
        <v>1102.5</v>
      </c>
      <c r="F47" s="288">
        <f t="shared" si="1"/>
        <v>0</v>
      </c>
      <c r="G47" s="288">
        <f t="shared" si="1"/>
        <v>0</v>
      </c>
      <c r="H47" s="288">
        <f t="shared" si="1"/>
        <v>0</v>
      </c>
      <c r="I47" s="288">
        <f>SUM(I45:I46)</f>
        <v>2268</v>
      </c>
      <c r="J47" s="289">
        <f>SUM(J45:J46)</f>
        <v>0.73004291845493563</v>
      </c>
    </row>
    <row r="48" spans="2:10">
      <c r="B48" s="561" t="s">
        <v>776</v>
      </c>
      <c r="C48" s="561"/>
      <c r="D48" s="280"/>
      <c r="E48" s="280"/>
      <c r="F48" s="280"/>
      <c r="G48" s="280"/>
      <c r="H48" s="280"/>
    </row>
    <row r="49" spans="2:26">
      <c r="B49" s="561" t="s">
        <v>89</v>
      </c>
      <c r="C49" s="561"/>
      <c r="D49" s="254"/>
      <c r="E49" s="254"/>
      <c r="F49" s="254"/>
      <c r="G49" s="254"/>
      <c r="H49" s="254"/>
    </row>
    <row r="50" spans="2:26">
      <c r="B50" s="716"/>
      <c r="C50" s="716"/>
      <c r="D50" s="716"/>
      <c r="E50" s="716"/>
      <c r="F50" s="716"/>
      <c r="G50" s="716"/>
      <c r="H50" s="716"/>
    </row>
    <row r="51" spans="2:26">
      <c r="B51" s="240"/>
      <c r="C51" s="242"/>
      <c r="D51" s="242"/>
      <c r="E51" s="242"/>
      <c r="F51" s="242"/>
      <c r="G51" s="242"/>
      <c r="H51" s="242"/>
    </row>
    <row r="52" spans="2:26">
      <c r="B52" s="717" t="s">
        <v>488</v>
      </c>
      <c r="C52" s="717"/>
      <c r="D52" s="717"/>
      <c r="E52" s="717"/>
      <c r="F52" s="717"/>
      <c r="G52" s="717"/>
      <c r="H52" s="241"/>
    </row>
    <row r="53" spans="2:26" ht="15.75" customHeight="1" thickBot="1">
      <c r="B53" s="734" t="s">
        <v>11</v>
      </c>
      <c r="C53" s="735"/>
      <c r="D53" s="735"/>
      <c r="E53" s="735"/>
      <c r="F53" s="735"/>
      <c r="G53" s="735"/>
      <c r="H53" s="735"/>
      <c r="I53" s="735"/>
      <c r="J53" s="735"/>
      <c r="K53" s="735"/>
      <c r="L53" s="735"/>
    </row>
    <row r="54" spans="2:26" ht="21.75" customHeight="1" thickBot="1">
      <c r="B54" s="292" t="s">
        <v>332</v>
      </c>
      <c r="C54" s="292" t="s">
        <v>333</v>
      </c>
      <c r="D54" s="292" t="s">
        <v>334</v>
      </c>
      <c r="E54" s="292" t="s">
        <v>335</v>
      </c>
      <c r="F54" s="292" t="s">
        <v>336</v>
      </c>
      <c r="G54" s="292" t="s">
        <v>337</v>
      </c>
      <c r="H54" s="292" t="s">
        <v>338</v>
      </c>
      <c r="I54" s="292" t="s">
        <v>314</v>
      </c>
      <c r="J54" s="292" t="s">
        <v>339</v>
      </c>
      <c r="K54" s="292" t="s">
        <v>340</v>
      </c>
      <c r="L54" s="292" t="s">
        <v>341</v>
      </c>
      <c r="M54"/>
      <c r="S54" s="239"/>
      <c r="Z54" s="206"/>
    </row>
    <row r="55" spans="2:26" ht="29.25" customHeight="1" thickBot="1">
      <c r="B55" s="294">
        <v>37214001</v>
      </c>
      <c r="C55" s="293" t="s">
        <v>342</v>
      </c>
      <c r="D55" s="295" t="s">
        <v>343</v>
      </c>
      <c r="E55" s="294" t="s">
        <v>344</v>
      </c>
      <c r="F55" s="295">
        <v>6</v>
      </c>
      <c r="G55" s="296">
        <v>31</v>
      </c>
      <c r="H55" s="297" t="s">
        <v>345</v>
      </c>
      <c r="I55" s="297" t="s">
        <v>346</v>
      </c>
      <c r="J55" s="294">
        <v>270</v>
      </c>
      <c r="K55" s="298">
        <v>0.11899999999999999</v>
      </c>
      <c r="L55" s="294">
        <v>1</v>
      </c>
      <c r="M55" s="243"/>
      <c r="O55" s="244"/>
      <c r="P55" s="245"/>
      <c r="Q55" s="245"/>
      <c r="R55" s="245"/>
      <c r="S55" s="239"/>
      <c r="T55" s="246"/>
      <c r="Z55" s="206"/>
    </row>
    <row r="56" spans="2:26" ht="43" thickBot="1">
      <c r="B56" s="295">
        <v>37214002</v>
      </c>
      <c r="C56" s="293" t="s">
        <v>347</v>
      </c>
      <c r="D56" s="295" t="s">
        <v>343</v>
      </c>
      <c r="E56" s="294" t="s">
        <v>344</v>
      </c>
      <c r="F56" s="295">
        <v>6</v>
      </c>
      <c r="G56" s="295">
        <v>32</v>
      </c>
      <c r="H56" s="297" t="s">
        <v>348</v>
      </c>
      <c r="I56" s="297" t="s">
        <v>349</v>
      </c>
      <c r="J56" s="294">
        <v>135</v>
      </c>
      <c r="K56" s="298">
        <v>5.9499999999999997E-2</v>
      </c>
      <c r="L56" s="294">
        <v>1</v>
      </c>
      <c r="M56" s="243"/>
      <c r="O56" s="247"/>
      <c r="P56" s="248"/>
      <c r="Q56" s="249"/>
      <c r="R56" s="250"/>
      <c r="S56" s="239"/>
      <c r="T56" s="246"/>
      <c r="Z56" s="206"/>
    </row>
    <row r="57" spans="2:26" ht="43" thickBot="1">
      <c r="B57" s="703">
        <v>37214005</v>
      </c>
      <c r="C57" s="704" t="s">
        <v>350</v>
      </c>
      <c r="D57" s="724" t="s">
        <v>343</v>
      </c>
      <c r="E57" s="703" t="s">
        <v>344</v>
      </c>
      <c r="F57" s="724">
        <v>6</v>
      </c>
      <c r="G57" s="724">
        <v>20</v>
      </c>
      <c r="H57" s="297" t="s">
        <v>348</v>
      </c>
      <c r="I57" s="297" t="s">
        <v>349</v>
      </c>
      <c r="J57" s="294">
        <v>135</v>
      </c>
      <c r="K57" s="298">
        <v>5.9499999999999997E-2</v>
      </c>
      <c r="L57" s="294">
        <v>1</v>
      </c>
      <c r="M57" s="243"/>
      <c r="O57" s="247"/>
      <c r="P57" s="248"/>
      <c r="Q57" s="249"/>
      <c r="R57" s="250"/>
      <c r="S57" s="239"/>
      <c r="T57" s="246"/>
      <c r="Z57" s="206"/>
    </row>
    <row r="58" spans="2:26" ht="43" thickBot="1">
      <c r="B58" s="703"/>
      <c r="C58" s="704"/>
      <c r="D58" s="724"/>
      <c r="E58" s="703"/>
      <c r="F58" s="724"/>
      <c r="G58" s="724"/>
      <c r="H58" s="297" t="s">
        <v>351</v>
      </c>
      <c r="I58" s="297" t="s">
        <v>352</v>
      </c>
      <c r="J58" s="294">
        <v>36</v>
      </c>
      <c r="K58" s="298">
        <v>1.5900000000000001E-2</v>
      </c>
      <c r="L58" s="294">
        <v>1</v>
      </c>
      <c r="M58" s="243"/>
      <c r="O58" s="251"/>
      <c r="P58" s="252"/>
      <c r="Q58" s="252"/>
      <c r="R58" s="250"/>
      <c r="S58" s="239"/>
      <c r="T58" s="246"/>
      <c r="Z58" s="206"/>
    </row>
    <row r="59" spans="2:26" ht="16" thickBot="1">
      <c r="B59" s="703"/>
      <c r="C59" s="704"/>
      <c r="D59" s="724"/>
      <c r="E59" s="703"/>
      <c r="F59" s="724"/>
      <c r="G59" s="724"/>
      <c r="H59" s="297" t="s">
        <v>353</v>
      </c>
      <c r="I59" s="297" t="s">
        <v>354</v>
      </c>
      <c r="J59" s="294">
        <v>288</v>
      </c>
      <c r="K59" s="298">
        <v>0.127</v>
      </c>
      <c r="L59" s="294">
        <v>1</v>
      </c>
      <c r="M59" s="243"/>
      <c r="O59" s="247"/>
      <c r="P59" s="249"/>
      <c r="Q59" s="248"/>
      <c r="R59" s="250"/>
      <c r="S59" s="239"/>
      <c r="T59" s="246"/>
      <c r="Z59" s="206"/>
    </row>
    <row r="60" spans="2:26" ht="29" thickBot="1">
      <c r="B60" s="295">
        <v>37214006</v>
      </c>
      <c r="C60" s="293" t="s">
        <v>355</v>
      </c>
      <c r="D60" s="295" t="s">
        <v>343</v>
      </c>
      <c r="E60" s="294" t="s">
        <v>344</v>
      </c>
      <c r="F60" s="295">
        <v>6</v>
      </c>
      <c r="G60" s="295">
        <v>17</v>
      </c>
      <c r="H60" s="297" t="s">
        <v>356</v>
      </c>
      <c r="I60" s="297" t="s">
        <v>354</v>
      </c>
      <c r="J60" s="294">
        <v>315</v>
      </c>
      <c r="K60" s="298">
        <v>0.1389</v>
      </c>
      <c r="L60" s="294">
        <v>1</v>
      </c>
      <c r="M60" s="243"/>
      <c r="O60" s="251"/>
      <c r="P60" s="248"/>
      <c r="Q60" s="249"/>
      <c r="R60" s="250"/>
      <c r="S60" s="239"/>
      <c r="T60" s="246"/>
      <c r="Z60" s="206"/>
    </row>
    <row r="61" spans="2:26" ht="43" thickBot="1">
      <c r="B61" s="295">
        <v>37214010</v>
      </c>
      <c r="C61" s="293" t="s">
        <v>357</v>
      </c>
      <c r="D61" s="295" t="s">
        <v>343</v>
      </c>
      <c r="E61" s="294" t="s">
        <v>344</v>
      </c>
      <c r="F61" s="295">
        <v>6</v>
      </c>
      <c r="G61" s="295">
        <v>20</v>
      </c>
      <c r="H61" s="297" t="s">
        <v>358</v>
      </c>
      <c r="I61" s="297" t="s">
        <v>352</v>
      </c>
      <c r="J61" s="294">
        <v>54</v>
      </c>
      <c r="K61" s="298">
        <v>2.3800000000000002E-2</v>
      </c>
      <c r="L61" s="294">
        <v>1</v>
      </c>
      <c r="M61" s="243"/>
      <c r="O61" s="247"/>
      <c r="P61" s="249"/>
      <c r="Q61" s="249"/>
      <c r="R61" s="250"/>
      <c r="S61" s="239"/>
      <c r="T61" s="246"/>
      <c r="Z61" s="206"/>
    </row>
    <row r="62" spans="2:26" ht="29" thickBot="1">
      <c r="B62" s="295">
        <v>37214101</v>
      </c>
      <c r="C62" s="293" t="s">
        <v>359</v>
      </c>
      <c r="D62" s="295" t="s">
        <v>343</v>
      </c>
      <c r="E62" s="294" t="s">
        <v>360</v>
      </c>
      <c r="F62" s="295">
        <v>6</v>
      </c>
      <c r="G62" s="295">
        <v>19</v>
      </c>
      <c r="H62" s="297" t="s">
        <v>356</v>
      </c>
      <c r="I62" s="297" t="s">
        <v>354</v>
      </c>
      <c r="J62" s="294">
        <v>315</v>
      </c>
      <c r="K62" s="298">
        <v>0.1389</v>
      </c>
      <c r="L62" s="294">
        <v>1</v>
      </c>
      <c r="M62" s="243"/>
      <c r="O62" s="247"/>
      <c r="P62" s="249"/>
      <c r="Q62" s="249"/>
      <c r="R62" s="250"/>
      <c r="S62" s="239"/>
      <c r="T62" s="246"/>
      <c r="Z62" s="206"/>
    </row>
    <row r="63" spans="2:26" ht="43" thickBot="1">
      <c r="B63" s="299">
        <v>37214102</v>
      </c>
      <c r="C63" s="293" t="s">
        <v>361</v>
      </c>
      <c r="D63" s="295" t="s">
        <v>343</v>
      </c>
      <c r="E63" s="294" t="s">
        <v>360</v>
      </c>
      <c r="F63" s="295">
        <v>6</v>
      </c>
      <c r="G63" s="295">
        <v>18</v>
      </c>
      <c r="H63" s="297" t="s">
        <v>362</v>
      </c>
      <c r="I63" s="297" t="s">
        <v>352</v>
      </c>
      <c r="J63" s="294">
        <v>54</v>
      </c>
      <c r="K63" s="298">
        <v>2.3800000000000002E-2</v>
      </c>
      <c r="L63" s="294">
        <v>1</v>
      </c>
      <c r="M63" s="243"/>
      <c r="O63" s="251"/>
      <c r="P63" s="248"/>
      <c r="Q63" s="249"/>
      <c r="R63" s="250"/>
      <c r="S63" s="239"/>
      <c r="T63" s="246"/>
      <c r="Z63" s="206"/>
    </row>
    <row r="64" spans="2:26" ht="29" thickBot="1">
      <c r="B64" s="299">
        <v>37214104</v>
      </c>
      <c r="C64" s="293" t="s">
        <v>363</v>
      </c>
      <c r="D64" s="295" t="s">
        <v>343</v>
      </c>
      <c r="E64" s="294" t="s">
        <v>360</v>
      </c>
      <c r="F64" s="295">
        <v>6</v>
      </c>
      <c r="G64" s="295">
        <v>20</v>
      </c>
      <c r="H64" s="297" t="s">
        <v>364</v>
      </c>
      <c r="I64" s="297" t="s">
        <v>365</v>
      </c>
      <c r="J64" s="294">
        <v>108</v>
      </c>
      <c r="K64" s="298">
        <v>4.7600000000000003E-2</v>
      </c>
      <c r="L64" s="294">
        <v>1</v>
      </c>
      <c r="M64" s="243"/>
      <c r="O64" s="253"/>
      <c r="P64" s="249"/>
      <c r="Q64" s="248"/>
      <c r="R64" s="250"/>
      <c r="S64" s="239"/>
      <c r="T64" s="246"/>
      <c r="Z64" s="206"/>
    </row>
    <row r="65" spans="2:26" ht="43" thickBot="1">
      <c r="B65" s="703">
        <v>37214106</v>
      </c>
      <c r="C65" s="704" t="s">
        <v>366</v>
      </c>
      <c r="D65" s="724" t="s">
        <v>343</v>
      </c>
      <c r="E65" s="703" t="s">
        <v>360</v>
      </c>
      <c r="F65" s="724">
        <v>12</v>
      </c>
      <c r="G65" s="724">
        <v>24</v>
      </c>
      <c r="H65" s="297" t="s">
        <v>367</v>
      </c>
      <c r="I65" s="297" t="s">
        <v>352</v>
      </c>
      <c r="J65" s="294">
        <v>54</v>
      </c>
      <c r="K65" s="298">
        <v>2.3800000000000002E-2</v>
      </c>
      <c r="L65" s="294">
        <v>1</v>
      </c>
      <c r="M65" s="243"/>
      <c r="O65" s="247"/>
      <c r="P65" s="248"/>
      <c r="Q65" s="249"/>
      <c r="R65" s="250"/>
      <c r="S65" s="239"/>
      <c r="T65" s="246"/>
      <c r="Z65" s="206"/>
    </row>
    <row r="66" spans="2:26" ht="43" thickBot="1">
      <c r="B66" s="703"/>
      <c r="C66" s="704"/>
      <c r="D66" s="724"/>
      <c r="E66" s="703"/>
      <c r="F66" s="724"/>
      <c r="G66" s="724"/>
      <c r="H66" s="297" t="s">
        <v>368</v>
      </c>
      <c r="I66" s="297" t="s">
        <v>352</v>
      </c>
      <c r="J66" s="294">
        <v>81</v>
      </c>
      <c r="K66" s="298">
        <v>3.5700000000000003E-2</v>
      </c>
      <c r="L66" s="294">
        <v>1</v>
      </c>
      <c r="M66" s="243"/>
      <c r="O66" s="247"/>
      <c r="P66" s="249"/>
      <c r="Q66" s="249"/>
      <c r="R66" s="250"/>
      <c r="S66" s="239"/>
      <c r="T66" s="246"/>
      <c r="Z66" s="206"/>
    </row>
    <row r="67" spans="2:26" ht="43" thickBot="1">
      <c r="B67" s="295">
        <v>37214003</v>
      </c>
      <c r="C67" s="293" t="s">
        <v>369</v>
      </c>
      <c r="D67" s="295" t="s">
        <v>370</v>
      </c>
      <c r="E67" s="294" t="s">
        <v>344</v>
      </c>
      <c r="F67" s="295">
        <v>6</v>
      </c>
      <c r="G67" s="295">
        <v>28</v>
      </c>
      <c r="H67" s="297" t="s">
        <v>348</v>
      </c>
      <c r="I67" s="297" t="s">
        <v>349</v>
      </c>
      <c r="J67" s="294">
        <v>135</v>
      </c>
      <c r="K67" s="298">
        <v>5.9499999999999997E-2</v>
      </c>
      <c r="L67" s="294">
        <v>1</v>
      </c>
      <c r="M67" s="243"/>
      <c r="O67" s="251"/>
      <c r="P67" s="249"/>
      <c r="Q67" s="249"/>
      <c r="R67" s="250"/>
      <c r="S67" s="239"/>
      <c r="T67" s="246"/>
      <c r="Z67" s="206"/>
    </row>
    <row r="68" spans="2:26" ht="43" thickBot="1">
      <c r="B68" s="295">
        <v>37214004</v>
      </c>
      <c r="C68" s="293" t="s">
        <v>373</v>
      </c>
      <c r="D68" s="295" t="s">
        <v>370</v>
      </c>
      <c r="E68" s="294" t="s">
        <v>344</v>
      </c>
      <c r="F68" s="295">
        <v>6</v>
      </c>
      <c r="G68" s="295">
        <v>23</v>
      </c>
      <c r="H68" s="297" t="s">
        <v>374</v>
      </c>
      <c r="I68" s="297" t="s">
        <v>352</v>
      </c>
      <c r="J68" s="294">
        <v>54</v>
      </c>
      <c r="K68" s="298">
        <v>2.3800000000000002E-2</v>
      </c>
      <c r="L68" s="294">
        <v>1</v>
      </c>
      <c r="M68" s="243"/>
      <c r="O68" s="247"/>
      <c r="P68" s="248"/>
      <c r="Q68" s="252"/>
      <c r="R68" s="250"/>
      <c r="S68" s="239"/>
      <c r="T68" s="246"/>
      <c r="Z68" s="206"/>
    </row>
    <row r="69" spans="2:26" ht="43" thickBot="1">
      <c r="B69" s="295">
        <v>37214008</v>
      </c>
      <c r="C69" s="293" t="s">
        <v>376</v>
      </c>
      <c r="D69" s="295" t="s">
        <v>370</v>
      </c>
      <c r="E69" s="294" t="s">
        <v>344</v>
      </c>
      <c r="F69" s="295">
        <v>6</v>
      </c>
      <c r="G69" s="295">
        <v>21</v>
      </c>
      <c r="H69" s="297" t="s">
        <v>356</v>
      </c>
      <c r="I69" s="297" t="s">
        <v>349</v>
      </c>
      <c r="J69" s="294">
        <v>315</v>
      </c>
      <c r="K69" s="298">
        <v>0.1389</v>
      </c>
      <c r="L69" s="294">
        <v>1</v>
      </c>
      <c r="M69" s="243"/>
      <c r="O69" s="247"/>
      <c r="P69" s="248"/>
      <c r="Q69" s="249"/>
      <c r="R69" s="250"/>
      <c r="S69" s="239"/>
      <c r="T69" s="246"/>
      <c r="Z69" s="206"/>
    </row>
    <row r="70" spans="2:26" ht="43" thickBot="1">
      <c r="B70" s="295">
        <v>37214009</v>
      </c>
      <c r="C70" s="293" t="s">
        <v>378</v>
      </c>
      <c r="D70" s="295" t="s">
        <v>370</v>
      </c>
      <c r="E70" s="294" t="s">
        <v>344</v>
      </c>
      <c r="F70" s="295">
        <v>6</v>
      </c>
      <c r="G70" s="295">
        <v>19</v>
      </c>
      <c r="H70" s="297" t="s">
        <v>356</v>
      </c>
      <c r="I70" s="297" t="s">
        <v>354</v>
      </c>
      <c r="J70" s="294">
        <v>315</v>
      </c>
      <c r="K70" s="298">
        <v>0.1389</v>
      </c>
      <c r="L70" s="294">
        <v>1</v>
      </c>
      <c r="M70" s="243"/>
      <c r="O70" s="247"/>
      <c r="P70" s="249"/>
      <c r="Q70" s="249"/>
      <c r="R70" s="250"/>
      <c r="S70" s="239"/>
      <c r="T70" s="246"/>
      <c r="Z70" s="206"/>
    </row>
    <row r="71" spans="2:26" ht="43" thickBot="1">
      <c r="B71" s="703">
        <v>37214107</v>
      </c>
      <c r="C71" s="704" t="s">
        <v>380</v>
      </c>
      <c r="D71" s="724" t="s">
        <v>370</v>
      </c>
      <c r="E71" s="703" t="s">
        <v>360</v>
      </c>
      <c r="F71" s="724">
        <v>12</v>
      </c>
      <c r="G71" s="724">
        <v>21</v>
      </c>
      <c r="H71" s="297" t="s">
        <v>381</v>
      </c>
      <c r="I71" s="297" t="s">
        <v>382</v>
      </c>
      <c r="J71" s="294">
        <v>81</v>
      </c>
      <c r="K71" s="298">
        <v>3.5700000000000003E-2</v>
      </c>
      <c r="L71" s="294">
        <v>1</v>
      </c>
      <c r="M71" s="243"/>
      <c r="O71" s="247"/>
      <c r="P71" s="248"/>
      <c r="Q71" s="249"/>
      <c r="R71" s="250"/>
      <c r="S71" s="239"/>
      <c r="T71" s="246"/>
      <c r="Z71" s="206"/>
    </row>
    <row r="72" spans="2:26" ht="29" thickBot="1">
      <c r="B72" s="703"/>
      <c r="C72" s="704"/>
      <c r="D72" s="724"/>
      <c r="E72" s="703"/>
      <c r="F72" s="724"/>
      <c r="G72" s="724"/>
      <c r="H72" s="297" t="s">
        <v>345</v>
      </c>
      <c r="I72" s="297" t="s">
        <v>346</v>
      </c>
      <c r="J72" s="294">
        <v>270</v>
      </c>
      <c r="K72" s="298">
        <v>0.11899999999999999</v>
      </c>
      <c r="L72" s="294">
        <v>1</v>
      </c>
      <c r="M72" s="243"/>
      <c r="O72" s="247"/>
      <c r="P72" s="248"/>
      <c r="Q72" s="249"/>
      <c r="R72" s="250"/>
      <c r="S72" s="239"/>
      <c r="T72" s="246"/>
      <c r="Z72" s="206"/>
    </row>
    <row r="73" spans="2:26" ht="43" thickBot="1">
      <c r="B73" s="703"/>
      <c r="C73" s="704"/>
      <c r="D73" s="724"/>
      <c r="E73" s="703"/>
      <c r="F73" s="724"/>
      <c r="G73" s="724"/>
      <c r="H73" s="297" t="s">
        <v>385</v>
      </c>
      <c r="I73" s="297" t="s">
        <v>352</v>
      </c>
      <c r="J73" s="294">
        <v>99</v>
      </c>
      <c r="K73" s="298">
        <v>4.3700000000000003E-2</v>
      </c>
      <c r="L73" s="294">
        <v>1</v>
      </c>
      <c r="M73" s="243"/>
      <c r="O73" s="247"/>
      <c r="P73" s="249"/>
      <c r="Q73" s="249"/>
      <c r="R73" s="250"/>
      <c r="S73" s="239"/>
      <c r="T73" s="246"/>
      <c r="Z73" s="206"/>
    </row>
    <row r="74" spans="2:26" ht="29" thickBot="1">
      <c r="B74" s="295">
        <v>37214105</v>
      </c>
      <c r="C74" s="293" t="s">
        <v>387</v>
      </c>
      <c r="D74" s="295" t="s">
        <v>370</v>
      </c>
      <c r="E74" s="294" t="s">
        <v>360</v>
      </c>
      <c r="F74" s="295">
        <v>6</v>
      </c>
      <c r="G74" s="295">
        <v>15</v>
      </c>
      <c r="H74" s="297" t="s">
        <v>388</v>
      </c>
      <c r="I74" s="297" t="s">
        <v>365</v>
      </c>
      <c r="J74" s="294">
        <v>54</v>
      </c>
      <c r="K74" s="298">
        <v>2.3800000000000002E-2</v>
      </c>
      <c r="L74" s="294">
        <v>1</v>
      </c>
      <c r="M74" s="243"/>
      <c r="O74" s="247"/>
      <c r="P74" s="248"/>
      <c r="Q74" s="248"/>
      <c r="R74" s="250"/>
      <c r="S74" s="239"/>
      <c r="T74" s="246"/>
      <c r="Z74" s="206"/>
    </row>
    <row r="75" spans="2:26" ht="29" thickBot="1">
      <c r="B75" s="703">
        <v>37214109</v>
      </c>
      <c r="C75" s="704" t="s">
        <v>390</v>
      </c>
      <c r="D75" s="724" t="s">
        <v>370</v>
      </c>
      <c r="E75" s="703" t="s">
        <v>360</v>
      </c>
      <c r="F75" s="724">
        <v>6</v>
      </c>
      <c r="G75" s="724">
        <v>21</v>
      </c>
      <c r="H75" s="297" t="s">
        <v>364</v>
      </c>
      <c r="I75" s="297" t="s">
        <v>365</v>
      </c>
      <c r="J75" s="294">
        <v>108</v>
      </c>
      <c r="K75" s="298">
        <v>4.7600000000000003E-2</v>
      </c>
      <c r="L75" s="294">
        <v>1</v>
      </c>
      <c r="M75" s="243"/>
      <c r="O75" s="247"/>
      <c r="P75" s="248"/>
      <c r="Q75" s="252"/>
      <c r="R75" s="250"/>
      <c r="S75" s="239"/>
      <c r="T75" s="246"/>
      <c r="Z75" s="206"/>
    </row>
    <row r="76" spans="2:26" ht="43" thickBot="1">
      <c r="B76" s="703"/>
      <c r="C76" s="704"/>
      <c r="D76" s="724"/>
      <c r="E76" s="703"/>
      <c r="F76" s="724"/>
      <c r="G76" s="724"/>
      <c r="H76" s="297" t="s">
        <v>392</v>
      </c>
      <c r="I76" s="297" t="s">
        <v>393</v>
      </c>
      <c r="J76" s="294">
        <v>27</v>
      </c>
      <c r="K76" s="298">
        <v>1.1900000000000001E-2</v>
      </c>
      <c r="L76" s="294">
        <v>1</v>
      </c>
      <c r="M76" s="243"/>
      <c r="O76" s="251"/>
      <c r="P76" s="248"/>
      <c r="Q76" s="249"/>
      <c r="R76" s="250"/>
      <c r="S76" s="239"/>
      <c r="T76" s="246"/>
      <c r="Z76" s="206"/>
    </row>
    <row r="77" spans="2:26" ht="43" thickBot="1">
      <c r="B77" s="295">
        <v>37214007</v>
      </c>
      <c r="C77" s="293" t="s">
        <v>395</v>
      </c>
      <c r="D77" s="295" t="s">
        <v>370</v>
      </c>
      <c r="E77" s="294" t="s">
        <v>344</v>
      </c>
      <c r="F77" s="295">
        <v>6</v>
      </c>
      <c r="G77" s="295">
        <v>20</v>
      </c>
      <c r="H77" s="297" t="s">
        <v>345</v>
      </c>
      <c r="I77" s="297" t="s">
        <v>346</v>
      </c>
      <c r="J77" s="294">
        <v>270</v>
      </c>
      <c r="K77" s="298">
        <v>0.11899999999999999</v>
      </c>
      <c r="L77" s="294">
        <v>1</v>
      </c>
      <c r="M77" s="243"/>
      <c r="O77" s="247"/>
      <c r="P77" s="248"/>
      <c r="Q77" s="249"/>
      <c r="R77" s="250"/>
      <c r="S77" s="239"/>
      <c r="T77" s="246"/>
      <c r="Z77" s="206"/>
    </row>
    <row r="78" spans="2:26" ht="43.5" customHeight="1" thickBot="1">
      <c r="B78" s="703">
        <v>37214116</v>
      </c>
      <c r="C78" s="704" t="s">
        <v>397</v>
      </c>
      <c r="D78" s="724" t="s">
        <v>370</v>
      </c>
      <c r="E78" s="703" t="s">
        <v>360</v>
      </c>
      <c r="F78" s="724">
        <v>6</v>
      </c>
      <c r="G78" s="724">
        <v>20</v>
      </c>
      <c r="H78" s="297" t="s">
        <v>398</v>
      </c>
      <c r="I78" s="297" t="s">
        <v>352</v>
      </c>
      <c r="J78" s="294">
        <v>27</v>
      </c>
      <c r="K78" s="298">
        <v>1.1900000000000001E-2</v>
      </c>
      <c r="L78" s="294">
        <v>1</v>
      </c>
      <c r="M78" s="243"/>
      <c r="O78" s="253"/>
      <c r="P78" s="252"/>
      <c r="Q78" s="252"/>
      <c r="R78" s="250"/>
      <c r="S78" s="239"/>
      <c r="T78" s="246"/>
      <c r="Z78" s="206"/>
    </row>
    <row r="79" spans="2:26" ht="43" thickBot="1">
      <c r="B79" s="703"/>
      <c r="C79" s="704"/>
      <c r="D79" s="724"/>
      <c r="E79" s="703"/>
      <c r="F79" s="724"/>
      <c r="G79" s="724"/>
      <c r="H79" s="297" t="s">
        <v>400</v>
      </c>
      <c r="I79" s="297" t="s">
        <v>352</v>
      </c>
      <c r="J79" s="294">
        <v>81</v>
      </c>
      <c r="K79" s="298">
        <v>3.5700000000000003E-2</v>
      </c>
      <c r="L79" s="294">
        <v>1</v>
      </c>
      <c r="M79" s="243"/>
      <c r="O79" s="247"/>
      <c r="P79" s="249"/>
      <c r="Q79" s="249"/>
      <c r="R79" s="250"/>
      <c r="S79" s="239"/>
      <c r="T79" s="246"/>
      <c r="Z79" s="206"/>
    </row>
    <row r="80" spans="2:26" ht="43" thickBot="1">
      <c r="B80" s="703">
        <v>37214108</v>
      </c>
      <c r="C80" s="704" t="s">
        <v>396</v>
      </c>
      <c r="D80" s="724" t="s">
        <v>402</v>
      </c>
      <c r="E80" s="703" t="s">
        <v>360</v>
      </c>
      <c r="F80" s="724">
        <v>12</v>
      </c>
      <c r="G80" s="724">
        <v>18</v>
      </c>
      <c r="H80" s="297" t="s">
        <v>403</v>
      </c>
      <c r="I80" s="297" t="s">
        <v>352</v>
      </c>
      <c r="J80" s="294">
        <v>27</v>
      </c>
      <c r="K80" s="298">
        <v>1.1900000000000001E-2</v>
      </c>
      <c r="L80" s="294">
        <v>1</v>
      </c>
      <c r="M80" s="243"/>
      <c r="O80" s="247"/>
      <c r="P80" s="249"/>
      <c r="Q80" s="249"/>
      <c r="R80" s="250"/>
      <c r="S80" s="239"/>
      <c r="T80" s="246"/>
      <c r="Z80" s="206"/>
    </row>
    <row r="81" spans="2:26" ht="43" thickBot="1">
      <c r="B81" s="703"/>
      <c r="C81" s="704"/>
      <c r="D81" s="724"/>
      <c r="E81" s="703"/>
      <c r="F81" s="724"/>
      <c r="G81" s="724"/>
      <c r="H81" s="297" t="s">
        <v>381</v>
      </c>
      <c r="I81" s="297" t="s">
        <v>382</v>
      </c>
      <c r="J81" s="294">
        <v>81</v>
      </c>
      <c r="K81" s="298">
        <v>3.5700000000000003E-2</v>
      </c>
      <c r="L81" s="294">
        <v>1</v>
      </c>
      <c r="M81" s="243"/>
      <c r="O81" s="247"/>
      <c r="P81" s="248"/>
      <c r="Q81" s="249"/>
      <c r="R81" s="250"/>
      <c r="S81" s="239"/>
      <c r="T81" s="246"/>
      <c r="Z81" s="206"/>
    </row>
    <row r="82" spans="2:26" ht="29" thickBot="1">
      <c r="B82" s="703"/>
      <c r="C82" s="704"/>
      <c r="D82" s="724"/>
      <c r="E82" s="703"/>
      <c r="F82" s="724"/>
      <c r="G82" s="724"/>
      <c r="H82" s="297" t="s">
        <v>345</v>
      </c>
      <c r="I82" s="297" t="s">
        <v>346</v>
      </c>
      <c r="J82" s="294">
        <v>270</v>
      </c>
      <c r="K82" s="298">
        <v>0.11899999999999999</v>
      </c>
      <c r="L82" s="294">
        <v>1</v>
      </c>
      <c r="M82" s="243"/>
      <c r="O82" s="247"/>
      <c r="P82" s="248"/>
      <c r="Q82" s="249"/>
      <c r="R82" s="250"/>
      <c r="S82" s="239"/>
      <c r="T82" s="246"/>
      <c r="Z82" s="206"/>
    </row>
    <row r="83" spans="2:26" ht="16" thickBot="1">
      <c r="B83" s="294">
        <v>37214110</v>
      </c>
      <c r="C83" s="293" t="s">
        <v>407</v>
      </c>
      <c r="D83" s="295" t="s">
        <v>402</v>
      </c>
      <c r="E83" s="294" t="s">
        <v>360</v>
      </c>
      <c r="F83" s="295">
        <v>6</v>
      </c>
      <c r="G83" s="295">
        <v>21</v>
      </c>
      <c r="H83" s="297" t="s">
        <v>353</v>
      </c>
      <c r="I83" s="297" t="s">
        <v>354</v>
      </c>
      <c r="J83" s="294">
        <v>288</v>
      </c>
      <c r="K83" s="298">
        <v>0.127</v>
      </c>
      <c r="L83" s="294">
        <v>1</v>
      </c>
      <c r="M83" s="243"/>
      <c r="O83" s="251"/>
      <c r="P83" s="249"/>
      <c r="Q83" s="249"/>
      <c r="R83" s="250"/>
      <c r="S83" s="239"/>
      <c r="T83" s="246"/>
      <c r="Z83" s="206"/>
    </row>
    <row r="84" spans="2:26" ht="29" thickBot="1">
      <c r="B84" s="295">
        <v>37214113</v>
      </c>
      <c r="C84" s="293" t="s">
        <v>409</v>
      </c>
      <c r="D84" s="295" t="s">
        <v>402</v>
      </c>
      <c r="E84" s="294" t="s">
        <v>360</v>
      </c>
      <c r="F84" s="295">
        <v>6</v>
      </c>
      <c r="G84" s="295">
        <v>15</v>
      </c>
      <c r="H84" s="297" t="s">
        <v>353</v>
      </c>
      <c r="I84" s="297" t="s">
        <v>354</v>
      </c>
      <c r="J84" s="294">
        <v>288</v>
      </c>
      <c r="K84" s="298">
        <v>0.127</v>
      </c>
      <c r="L84" s="294">
        <v>1</v>
      </c>
      <c r="M84" s="243"/>
      <c r="O84" s="247"/>
      <c r="P84" s="249"/>
      <c r="Q84" s="248"/>
      <c r="R84" s="250"/>
      <c r="S84" s="239"/>
      <c r="T84" s="246"/>
      <c r="Z84" s="206"/>
    </row>
    <row r="85" spans="2:26" ht="43" thickBot="1">
      <c r="B85" s="294">
        <v>37214117</v>
      </c>
      <c r="C85" s="293" t="s">
        <v>406</v>
      </c>
      <c r="D85" s="295" t="s">
        <v>402</v>
      </c>
      <c r="E85" s="294" t="s">
        <v>360</v>
      </c>
      <c r="F85" s="295">
        <v>6</v>
      </c>
      <c r="G85" s="295">
        <v>21</v>
      </c>
      <c r="H85" s="297" t="s">
        <v>411</v>
      </c>
      <c r="I85" s="297" t="s">
        <v>352</v>
      </c>
      <c r="J85" s="294">
        <v>54</v>
      </c>
      <c r="K85" s="298">
        <v>2.3800000000000002E-2</v>
      </c>
      <c r="L85" s="294">
        <v>1</v>
      </c>
      <c r="M85" s="243"/>
      <c r="O85" s="247"/>
      <c r="P85" s="249"/>
      <c r="Q85" s="248"/>
      <c r="R85" s="250"/>
      <c r="S85" s="239"/>
      <c r="T85" s="246"/>
      <c r="Z85" s="206"/>
    </row>
    <row r="86" spans="2:26" ht="43" thickBot="1">
      <c r="B86" s="295">
        <v>37214121</v>
      </c>
      <c r="C86" s="293" t="s">
        <v>413</v>
      </c>
      <c r="D86" s="295" t="s">
        <v>402</v>
      </c>
      <c r="E86" s="294" t="s">
        <v>360</v>
      </c>
      <c r="F86" s="295">
        <v>6</v>
      </c>
      <c r="G86" s="295">
        <v>21</v>
      </c>
      <c r="H86" s="297" t="s">
        <v>414</v>
      </c>
      <c r="I86" s="297" t="s">
        <v>352</v>
      </c>
      <c r="J86" s="294">
        <v>54</v>
      </c>
      <c r="K86" s="298">
        <v>2.3800000000000002E-2</v>
      </c>
      <c r="L86" s="294">
        <v>1</v>
      </c>
      <c r="M86" s="243"/>
      <c r="O86"/>
      <c r="P86"/>
      <c r="Q86"/>
      <c r="R86"/>
      <c r="S86" s="239"/>
      <c r="T86" s="246"/>
      <c r="Z86" s="206"/>
    </row>
    <row r="87" spans="2:26" ht="43" thickBot="1">
      <c r="B87" s="703">
        <v>37214103</v>
      </c>
      <c r="C87" s="704" t="s">
        <v>416</v>
      </c>
      <c r="D87" s="724" t="s">
        <v>402</v>
      </c>
      <c r="E87" s="703" t="s">
        <v>360</v>
      </c>
      <c r="F87" s="724">
        <v>6</v>
      </c>
      <c r="G87" s="724">
        <v>18</v>
      </c>
      <c r="H87" s="297" t="s">
        <v>417</v>
      </c>
      <c r="I87" s="297" t="s">
        <v>352</v>
      </c>
      <c r="J87" s="294">
        <v>99</v>
      </c>
      <c r="K87" s="298">
        <v>4.3700000000000003E-2</v>
      </c>
      <c r="L87" s="294">
        <v>1</v>
      </c>
      <c r="M87" s="243"/>
      <c r="S87" s="239"/>
      <c r="T87" s="246"/>
      <c r="Z87" s="206"/>
    </row>
    <row r="88" spans="2:26" ht="45.75" customHeight="1" thickBot="1">
      <c r="B88" s="703"/>
      <c r="C88" s="704"/>
      <c r="D88" s="724"/>
      <c r="E88" s="703"/>
      <c r="F88" s="724"/>
      <c r="G88" s="724"/>
      <c r="H88" s="297" t="s">
        <v>345</v>
      </c>
      <c r="I88" s="297" t="s">
        <v>346</v>
      </c>
      <c r="J88" s="294">
        <v>270</v>
      </c>
      <c r="K88" s="298">
        <v>0.11899999999999999</v>
      </c>
      <c r="L88" s="294">
        <v>1</v>
      </c>
      <c r="M88" s="243"/>
      <c r="S88" s="239"/>
      <c r="T88" s="246"/>
      <c r="Z88" s="206"/>
    </row>
    <row r="89" spans="2:26" ht="29" thickBot="1">
      <c r="B89" s="295">
        <v>37214112</v>
      </c>
      <c r="C89" s="293" t="s">
        <v>420</v>
      </c>
      <c r="D89" s="295" t="s">
        <v>402</v>
      </c>
      <c r="E89" s="294" t="s">
        <v>360</v>
      </c>
      <c r="F89" s="295">
        <v>6</v>
      </c>
      <c r="G89" s="295">
        <v>26</v>
      </c>
      <c r="H89" s="297" t="s">
        <v>353</v>
      </c>
      <c r="I89" s="297" t="s">
        <v>354</v>
      </c>
      <c r="J89" s="294">
        <v>288</v>
      </c>
      <c r="K89" s="298">
        <v>0.127</v>
      </c>
      <c r="L89" s="294">
        <v>1</v>
      </c>
      <c r="M89" s="243"/>
      <c r="S89" s="239"/>
      <c r="T89" s="246"/>
      <c r="Z89" s="206"/>
    </row>
    <row r="90" spans="2:26" ht="43" thickBot="1">
      <c r="B90" s="703">
        <v>37214118</v>
      </c>
      <c r="C90" s="704" t="s">
        <v>408</v>
      </c>
      <c r="D90" s="724" t="s">
        <v>402</v>
      </c>
      <c r="E90" s="703" t="s">
        <v>360</v>
      </c>
      <c r="F90" s="724">
        <v>6</v>
      </c>
      <c r="G90" s="724">
        <v>25</v>
      </c>
      <c r="H90" s="297" t="s">
        <v>423</v>
      </c>
      <c r="I90" s="297" t="s">
        <v>352</v>
      </c>
      <c r="J90" s="294">
        <v>27</v>
      </c>
      <c r="K90" s="298">
        <v>1.1900000000000001E-2</v>
      </c>
      <c r="L90" s="294">
        <v>1</v>
      </c>
      <c r="M90" s="243"/>
      <c r="S90" s="239"/>
      <c r="T90" s="246"/>
      <c r="Z90" s="206"/>
    </row>
    <row r="91" spans="2:26" ht="43" thickBot="1">
      <c r="B91" s="703"/>
      <c r="C91" s="704"/>
      <c r="D91" s="724"/>
      <c r="E91" s="703"/>
      <c r="F91" s="724"/>
      <c r="G91" s="724"/>
      <c r="H91" s="297" t="s">
        <v>425</v>
      </c>
      <c r="I91" s="297" t="s">
        <v>352</v>
      </c>
      <c r="J91" s="294">
        <v>27</v>
      </c>
      <c r="K91" s="298">
        <v>1.1900000000000001E-2</v>
      </c>
      <c r="L91" s="294">
        <v>1</v>
      </c>
      <c r="M91" s="243"/>
      <c r="S91" s="239"/>
      <c r="T91" s="246"/>
      <c r="Z91" s="206"/>
    </row>
    <row r="92" spans="2:26" ht="43" thickBot="1">
      <c r="B92" s="703">
        <v>37214114</v>
      </c>
      <c r="C92" s="704" t="s">
        <v>404</v>
      </c>
      <c r="D92" s="724" t="s">
        <v>402</v>
      </c>
      <c r="E92" s="703" t="s">
        <v>360</v>
      </c>
      <c r="F92" s="724">
        <v>6</v>
      </c>
      <c r="G92" s="724">
        <v>15</v>
      </c>
      <c r="H92" s="297" t="s">
        <v>427</v>
      </c>
      <c r="I92" s="297" t="s">
        <v>352</v>
      </c>
      <c r="J92" s="294">
        <v>18</v>
      </c>
      <c r="K92" s="298">
        <v>7.9000000000000008E-3</v>
      </c>
      <c r="L92" s="294">
        <v>1</v>
      </c>
      <c r="M92" s="243"/>
      <c r="S92" s="239"/>
      <c r="T92" s="246"/>
      <c r="Z92" s="206"/>
    </row>
    <row r="93" spans="2:26" ht="29" thickBot="1">
      <c r="B93" s="703"/>
      <c r="C93" s="704"/>
      <c r="D93" s="724"/>
      <c r="E93" s="703"/>
      <c r="F93" s="724"/>
      <c r="G93" s="724"/>
      <c r="H93" s="297" t="s">
        <v>345</v>
      </c>
      <c r="I93" s="297" t="s">
        <v>429</v>
      </c>
      <c r="J93" s="294">
        <v>270</v>
      </c>
      <c r="K93" s="298">
        <v>0.11899999999999999</v>
      </c>
      <c r="L93" s="294">
        <v>1</v>
      </c>
      <c r="M93" s="243"/>
      <c r="S93" s="239"/>
      <c r="T93" s="246"/>
      <c r="Z93" s="206"/>
    </row>
    <row r="94" spans="2:26" ht="43" thickBot="1">
      <c r="B94" s="703"/>
      <c r="C94" s="704"/>
      <c r="D94" s="724"/>
      <c r="E94" s="703"/>
      <c r="F94" s="724"/>
      <c r="G94" s="724"/>
      <c r="H94" s="297" t="s">
        <v>431</v>
      </c>
      <c r="I94" s="297" t="s">
        <v>432</v>
      </c>
      <c r="J94" s="294">
        <v>9</v>
      </c>
      <c r="K94" s="298">
        <v>4.0000000000000001E-3</v>
      </c>
      <c r="L94" s="294">
        <v>1</v>
      </c>
      <c r="M94" s="243"/>
      <c r="S94" s="239"/>
      <c r="T94" s="246"/>
      <c r="Z94" s="206"/>
    </row>
    <row r="95" spans="2:26" ht="29" thickBot="1">
      <c r="B95" s="703">
        <v>37214111</v>
      </c>
      <c r="C95" s="704" t="s">
        <v>434</v>
      </c>
      <c r="D95" s="724" t="s">
        <v>435</v>
      </c>
      <c r="E95" s="703" t="s">
        <v>360</v>
      </c>
      <c r="F95" s="724">
        <v>6</v>
      </c>
      <c r="G95" s="724">
        <v>17</v>
      </c>
      <c r="H95" s="297" t="s">
        <v>364</v>
      </c>
      <c r="I95" s="297" t="s">
        <v>365</v>
      </c>
      <c r="J95" s="294">
        <v>108</v>
      </c>
      <c r="K95" s="298">
        <v>4.7600000000000003E-2</v>
      </c>
      <c r="L95" s="294">
        <v>1</v>
      </c>
      <c r="M95" s="243"/>
      <c r="S95" s="239"/>
      <c r="T95" s="246"/>
      <c r="Z95" s="206"/>
    </row>
    <row r="96" spans="2:26" ht="29" thickBot="1">
      <c r="B96" s="703"/>
      <c r="C96" s="704"/>
      <c r="D96" s="724"/>
      <c r="E96" s="703"/>
      <c r="F96" s="724"/>
      <c r="G96" s="724"/>
      <c r="H96" s="297" t="s">
        <v>345</v>
      </c>
      <c r="I96" s="297" t="s">
        <v>346</v>
      </c>
      <c r="J96" s="294">
        <v>270</v>
      </c>
      <c r="K96" s="298">
        <v>0.11899999999999999</v>
      </c>
      <c r="L96" s="294">
        <v>1</v>
      </c>
      <c r="M96" s="243"/>
      <c r="S96" s="239"/>
      <c r="T96" s="246"/>
      <c r="Z96" s="206"/>
    </row>
    <row r="97" spans="2:26" ht="43" thickBot="1">
      <c r="B97" s="703">
        <v>37214119</v>
      </c>
      <c r="C97" s="704" t="s">
        <v>418</v>
      </c>
      <c r="D97" s="724" t="s">
        <v>435</v>
      </c>
      <c r="E97" s="703" t="s">
        <v>360</v>
      </c>
      <c r="F97" s="724">
        <v>6</v>
      </c>
      <c r="G97" s="724">
        <v>15</v>
      </c>
      <c r="H97" s="297" t="s">
        <v>436</v>
      </c>
      <c r="I97" s="297" t="s">
        <v>393</v>
      </c>
      <c r="J97" s="294">
        <v>49.5</v>
      </c>
      <c r="K97" s="298">
        <v>2.18E-2</v>
      </c>
      <c r="L97" s="294">
        <v>1</v>
      </c>
      <c r="M97" s="243"/>
      <c r="S97" s="239"/>
      <c r="T97" s="246"/>
      <c r="Z97" s="206"/>
    </row>
    <row r="98" spans="2:26" ht="43" thickBot="1">
      <c r="B98" s="703"/>
      <c r="C98" s="704"/>
      <c r="D98" s="724"/>
      <c r="E98" s="703"/>
      <c r="F98" s="724"/>
      <c r="G98" s="724"/>
      <c r="H98" s="297" t="s">
        <v>437</v>
      </c>
      <c r="I98" s="297" t="s">
        <v>382</v>
      </c>
      <c r="J98" s="294">
        <v>4.5</v>
      </c>
      <c r="K98" s="298">
        <v>2E-3</v>
      </c>
      <c r="L98" s="294">
        <v>1</v>
      </c>
      <c r="M98" s="243"/>
      <c r="S98" s="239"/>
      <c r="T98" s="246"/>
      <c r="Z98" s="206"/>
    </row>
    <row r="99" spans="2:26" ht="43" thickBot="1">
      <c r="B99" s="294">
        <v>37214120</v>
      </c>
      <c r="C99" s="293" t="s">
        <v>438</v>
      </c>
      <c r="D99" s="295" t="s">
        <v>435</v>
      </c>
      <c r="E99" s="294" t="s">
        <v>360</v>
      </c>
      <c r="F99" s="295">
        <v>6</v>
      </c>
      <c r="G99" s="295">
        <v>18</v>
      </c>
      <c r="H99" s="297" t="s">
        <v>400</v>
      </c>
      <c r="I99" s="297" t="s">
        <v>352</v>
      </c>
      <c r="J99" s="294">
        <v>81</v>
      </c>
      <c r="K99" s="298">
        <v>3.5700000000000003E-2</v>
      </c>
      <c r="L99" s="294">
        <v>1</v>
      </c>
      <c r="M99" s="243"/>
      <c r="S99" s="239"/>
      <c r="T99" s="246"/>
      <c r="Z99" s="206"/>
    </row>
    <row r="100" spans="2:26" ht="29" thickBot="1">
      <c r="B100" s="294">
        <v>37214115</v>
      </c>
      <c r="C100" s="293" t="s">
        <v>415</v>
      </c>
      <c r="D100" s="295" t="s">
        <v>435</v>
      </c>
      <c r="E100" s="294" t="s">
        <v>360</v>
      </c>
      <c r="F100" s="295">
        <v>6</v>
      </c>
      <c r="G100" s="295">
        <v>20</v>
      </c>
      <c r="H100" s="297" t="s">
        <v>353</v>
      </c>
      <c r="I100" s="297" t="s">
        <v>354</v>
      </c>
      <c r="J100" s="294">
        <v>288</v>
      </c>
      <c r="K100" s="298">
        <v>0.127</v>
      </c>
      <c r="L100" s="294">
        <v>1</v>
      </c>
      <c r="M100" s="243"/>
      <c r="S100" s="239"/>
      <c r="T100" s="246"/>
      <c r="Z100" s="206"/>
    </row>
    <row r="101" spans="2:26" ht="57" thickBot="1">
      <c r="B101" s="295">
        <v>37214201</v>
      </c>
      <c r="C101" s="293" t="s">
        <v>439</v>
      </c>
      <c r="D101" s="295" t="s">
        <v>435</v>
      </c>
      <c r="E101" s="294" t="s">
        <v>422</v>
      </c>
      <c r="F101" s="295">
        <v>6</v>
      </c>
      <c r="G101" s="295">
        <v>6</v>
      </c>
      <c r="H101" s="297" t="s">
        <v>385</v>
      </c>
      <c r="I101" s="297" t="s">
        <v>352</v>
      </c>
      <c r="J101" s="294">
        <v>99</v>
      </c>
      <c r="K101" s="298">
        <v>4.3700000000000003E-2</v>
      </c>
      <c r="L101" s="294">
        <v>1</v>
      </c>
      <c r="M101" s="243"/>
      <c r="S101" s="239"/>
      <c r="T101" s="246"/>
      <c r="Z101" s="206"/>
    </row>
    <row r="102" spans="2:26" ht="49.5" customHeight="1" thickBot="1">
      <c r="B102" s="703">
        <v>37214202</v>
      </c>
      <c r="C102" s="704" t="s">
        <v>440</v>
      </c>
      <c r="D102" s="724" t="s">
        <v>435</v>
      </c>
      <c r="E102" s="703" t="s">
        <v>422</v>
      </c>
      <c r="F102" s="724">
        <v>6</v>
      </c>
      <c r="G102" s="724">
        <v>11</v>
      </c>
      <c r="H102" s="297" t="s">
        <v>356</v>
      </c>
      <c r="I102" s="297" t="s">
        <v>354</v>
      </c>
      <c r="J102" s="294">
        <v>315</v>
      </c>
      <c r="K102" s="298">
        <v>0.1389</v>
      </c>
      <c r="L102" s="294">
        <v>1</v>
      </c>
      <c r="M102" s="243"/>
      <c r="S102" s="239"/>
      <c r="T102" s="246"/>
      <c r="Z102" s="206"/>
    </row>
    <row r="103" spans="2:26" ht="43" thickBot="1">
      <c r="B103" s="703"/>
      <c r="C103" s="704"/>
      <c r="D103" s="724"/>
      <c r="E103" s="703"/>
      <c r="F103" s="724"/>
      <c r="G103" s="724"/>
      <c r="H103" s="297" t="s">
        <v>441</v>
      </c>
      <c r="I103" s="297" t="s">
        <v>382</v>
      </c>
      <c r="J103" s="294">
        <v>9</v>
      </c>
      <c r="K103" s="298">
        <v>4.0000000000000001E-3</v>
      </c>
      <c r="L103" s="294">
        <v>1</v>
      </c>
      <c r="M103" s="243"/>
      <c r="S103" s="239"/>
      <c r="T103" s="246"/>
      <c r="Z103" s="206"/>
    </row>
    <row r="104" spans="2:26" ht="43.5" customHeight="1" thickBot="1">
      <c r="B104" s="703">
        <v>37214203</v>
      </c>
      <c r="C104" s="704" t="s">
        <v>442</v>
      </c>
      <c r="D104" s="724" t="s">
        <v>435</v>
      </c>
      <c r="E104" s="703" t="s">
        <v>422</v>
      </c>
      <c r="F104" s="724">
        <v>6</v>
      </c>
      <c r="G104" s="724">
        <v>15</v>
      </c>
      <c r="H104" s="297" t="s">
        <v>368</v>
      </c>
      <c r="I104" s="297" t="s">
        <v>352</v>
      </c>
      <c r="J104" s="294">
        <v>81</v>
      </c>
      <c r="K104" s="298">
        <v>3.5700000000000003E-2</v>
      </c>
      <c r="L104" s="294">
        <v>1</v>
      </c>
      <c r="M104" s="243"/>
      <c r="S104" s="239"/>
      <c r="T104" s="246"/>
      <c r="Z104" s="206"/>
    </row>
    <row r="105" spans="2:26" ht="16" thickBot="1">
      <c r="B105" s="703"/>
      <c r="C105" s="704"/>
      <c r="D105" s="724"/>
      <c r="E105" s="703"/>
      <c r="F105" s="724"/>
      <c r="G105" s="724"/>
      <c r="H105" s="297" t="s">
        <v>353</v>
      </c>
      <c r="I105" s="297" t="s">
        <v>354</v>
      </c>
      <c r="J105" s="294">
        <v>288</v>
      </c>
      <c r="K105" s="298">
        <v>0.127</v>
      </c>
      <c r="L105" s="294">
        <v>1</v>
      </c>
      <c r="M105" s="243"/>
      <c r="S105" s="239"/>
      <c r="T105" s="246"/>
      <c r="Z105" s="206"/>
    </row>
    <row r="106" spans="2:26" ht="43" thickBot="1">
      <c r="B106" s="294">
        <v>37214204</v>
      </c>
      <c r="C106" s="293" t="s">
        <v>443</v>
      </c>
      <c r="D106" s="295" t="s">
        <v>435</v>
      </c>
      <c r="E106" s="294" t="s">
        <v>422</v>
      </c>
      <c r="F106" s="295">
        <v>6</v>
      </c>
      <c r="G106" s="295">
        <v>9</v>
      </c>
      <c r="H106" s="297" t="s">
        <v>417</v>
      </c>
      <c r="I106" s="297" t="s">
        <v>352</v>
      </c>
      <c r="J106" s="294">
        <v>99</v>
      </c>
      <c r="K106" s="298">
        <v>4.3700000000000003E-2</v>
      </c>
      <c r="L106" s="294">
        <v>1</v>
      </c>
      <c r="M106" s="243"/>
      <c r="S106" s="239"/>
      <c r="T106" s="246"/>
      <c r="Z106" s="206"/>
    </row>
    <row r="107" spans="2:26" ht="43" thickBot="1">
      <c r="B107" s="703">
        <v>37214401</v>
      </c>
      <c r="C107" s="704" t="s">
        <v>430</v>
      </c>
      <c r="D107" s="724" t="s">
        <v>435</v>
      </c>
      <c r="E107" s="703" t="s">
        <v>360</v>
      </c>
      <c r="F107" s="724">
        <v>12</v>
      </c>
      <c r="G107" s="724">
        <v>16</v>
      </c>
      <c r="H107" s="297" t="s">
        <v>348</v>
      </c>
      <c r="I107" s="297" t="s">
        <v>393</v>
      </c>
      <c r="J107" s="294">
        <v>135</v>
      </c>
      <c r="K107" s="298">
        <v>5.9499999999999997E-2</v>
      </c>
      <c r="L107" s="294">
        <v>1</v>
      </c>
      <c r="M107" s="243"/>
      <c r="S107" s="239"/>
      <c r="T107" s="246"/>
      <c r="Z107" s="206"/>
    </row>
    <row r="108" spans="2:26" ht="43" thickBot="1">
      <c r="B108" s="703"/>
      <c r="C108" s="704"/>
      <c r="D108" s="724"/>
      <c r="E108" s="703"/>
      <c r="F108" s="724"/>
      <c r="G108" s="724"/>
      <c r="H108" s="297" t="s">
        <v>356</v>
      </c>
      <c r="I108" s="297" t="s">
        <v>393</v>
      </c>
      <c r="J108" s="294">
        <v>315</v>
      </c>
      <c r="K108" s="298">
        <v>0.1389</v>
      </c>
      <c r="L108" s="294">
        <v>1</v>
      </c>
      <c r="M108" s="243"/>
      <c r="S108" s="239"/>
      <c r="T108" s="246"/>
      <c r="Z108" s="206"/>
    </row>
    <row r="109" spans="2:26" ht="43" thickBot="1">
      <c r="B109" s="703"/>
      <c r="C109" s="704"/>
      <c r="D109" s="724"/>
      <c r="E109" s="703"/>
      <c r="F109" s="724"/>
      <c r="G109" s="724"/>
      <c r="H109" s="297" t="s">
        <v>444</v>
      </c>
      <c r="I109" s="297" t="s">
        <v>432</v>
      </c>
      <c r="J109" s="294">
        <v>36</v>
      </c>
      <c r="K109" s="298">
        <v>1.5900000000000001E-2</v>
      </c>
      <c r="L109" s="294">
        <v>1</v>
      </c>
      <c r="M109" s="243"/>
      <c r="S109" s="239"/>
      <c r="T109" s="246"/>
      <c r="Z109" s="206"/>
    </row>
    <row r="110" spans="2:26" ht="29" thickBot="1">
      <c r="B110" s="703"/>
      <c r="C110" s="704"/>
      <c r="D110" s="724"/>
      <c r="E110" s="703"/>
      <c r="F110" s="724"/>
      <c r="G110" s="724"/>
      <c r="H110" s="297" t="s">
        <v>345</v>
      </c>
      <c r="I110" s="297" t="s">
        <v>346</v>
      </c>
      <c r="J110" s="294">
        <v>270</v>
      </c>
      <c r="K110" s="298">
        <v>0.11899999999999999</v>
      </c>
      <c r="L110" s="294">
        <v>1</v>
      </c>
      <c r="M110" s="243"/>
      <c r="S110" s="239"/>
      <c r="T110" s="246"/>
      <c r="Z110" s="206"/>
    </row>
    <row r="111" spans="2:26" ht="16" thickBot="1">
      <c r="B111" s="703"/>
      <c r="C111" s="704"/>
      <c r="D111" s="724"/>
      <c r="E111" s="703"/>
      <c r="F111" s="724"/>
      <c r="G111" s="724"/>
      <c r="H111" s="297" t="s">
        <v>353</v>
      </c>
      <c r="I111" s="297" t="s">
        <v>354</v>
      </c>
      <c r="J111" s="294">
        <v>288</v>
      </c>
      <c r="K111" s="298">
        <v>0.127</v>
      </c>
      <c r="L111" s="294">
        <v>1</v>
      </c>
      <c r="M111" s="243"/>
      <c r="S111" s="239"/>
      <c r="T111" s="246"/>
      <c r="Z111" s="206"/>
    </row>
    <row r="112" spans="2:26" ht="43" thickBot="1">
      <c r="B112" s="703"/>
      <c r="C112" s="704"/>
      <c r="D112" s="724"/>
      <c r="E112" s="703"/>
      <c r="F112" s="724"/>
      <c r="G112" s="724"/>
      <c r="H112" s="297" t="s">
        <v>445</v>
      </c>
      <c r="I112" s="297" t="s">
        <v>393</v>
      </c>
      <c r="J112" s="294">
        <v>36</v>
      </c>
      <c r="K112" s="298">
        <v>1.5900000000000001E-2</v>
      </c>
      <c r="L112" s="294">
        <v>1</v>
      </c>
      <c r="M112" s="243"/>
      <c r="S112" s="239"/>
      <c r="T112" s="246"/>
      <c r="Z112" s="206"/>
    </row>
    <row r="113" spans="1:26" ht="43" thickBot="1">
      <c r="B113" s="703">
        <v>37214301</v>
      </c>
      <c r="C113" s="704" t="s">
        <v>446</v>
      </c>
      <c r="D113" s="724" t="s">
        <v>435</v>
      </c>
      <c r="E113" s="703" t="s">
        <v>360</v>
      </c>
      <c r="F113" s="724">
        <v>12</v>
      </c>
      <c r="G113" s="724">
        <v>23</v>
      </c>
      <c r="H113" s="297" t="s">
        <v>348</v>
      </c>
      <c r="I113" s="297" t="s">
        <v>393</v>
      </c>
      <c r="J113" s="294">
        <v>135</v>
      </c>
      <c r="K113" s="298">
        <v>5.9499999999999997E-2</v>
      </c>
      <c r="L113" s="294">
        <v>1</v>
      </c>
      <c r="M113" s="243"/>
      <c r="S113" s="239"/>
      <c r="T113" s="246"/>
      <c r="Z113" s="206"/>
    </row>
    <row r="114" spans="1:26" ht="43" thickBot="1">
      <c r="B114" s="703"/>
      <c r="C114" s="704"/>
      <c r="D114" s="724"/>
      <c r="E114" s="703"/>
      <c r="F114" s="724"/>
      <c r="G114" s="724"/>
      <c r="H114" s="297" t="s">
        <v>356</v>
      </c>
      <c r="I114" s="297" t="s">
        <v>393</v>
      </c>
      <c r="J114" s="294">
        <v>315</v>
      </c>
      <c r="K114" s="298">
        <v>0.1389</v>
      </c>
      <c r="L114" s="294">
        <v>1</v>
      </c>
      <c r="M114" s="243"/>
      <c r="S114" s="239"/>
      <c r="T114" s="246"/>
      <c r="Z114" s="206"/>
    </row>
    <row r="115" spans="1:26" ht="43" thickBot="1">
      <c r="B115" s="703"/>
      <c r="C115" s="704"/>
      <c r="D115" s="724"/>
      <c r="E115" s="703"/>
      <c r="F115" s="724"/>
      <c r="G115" s="724"/>
      <c r="H115" s="297" t="s">
        <v>444</v>
      </c>
      <c r="I115" s="297" t="s">
        <v>432</v>
      </c>
      <c r="J115" s="294">
        <v>27</v>
      </c>
      <c r="K115" s="298">
        <v>1.5900000000000001E-2</v>
      </c>
      <c r="L115" s="294">
        <v>1</v>
      </c>
      <c r="M115" s="243"/>
      <c r="S115" s="239"/>
      <c r="T115" s="246"/>
      <c r="Z115" s="206"/>
    </row>
    <row r="116" spans="1:26" ht="29" thickBot="1">
      <c r="B116" s="703"/>
      <c r="C116" s="704"/>
      <c r="D116" s="724"/>
      <c r="E116" s="703"/>
      <c r="F116" s="724"/>
      <c r="G116" s="724"/>
      <c r="H116" s="297" t="s">
        <v>345</v>
      </c>
      <c r="I116" s="297" t="s">
        <v>346</v>
      </c>
      <c r="J116" s="294">
        <v>270</v>
      </c>
      <c r="K116" s="298">
        <v>0.11899999999999999</v>
      </c>
      <c r="L116" s="294">
        <v>1</v>
      </c>
      <c r="M116" s="243"/>
      <c r="S116" s="239"/>
      <c r="T116" s="246"/>
      <c r="Z116" s="206"/>
    </row>
    <row r="117" spans="1:26" ht="16" thickBot="1">
      <c r="B117" s="703"/>
      <c r="C117" s="704"/>
      <c r="D117" s="724"/>
      <c r="E117" s="703"/>
      <c r="F117" s="724"/>
      <c r="G117" s="724"/>
      <c r="H117" s="297" t="s">
        <v>353</v>
      </c>
      <c r="I117" s="297" t="s">
        <v>354</v>
      </c>
      <c r="J117" s="294">
        <v>288</v>
      </c>
      <c r="K117" s="298">
        <v>0.127</v>
      </c>
      <c r="L117" s="294">
        <v>1</v>
      </c>
      <c r="M117" s="243"/>
      <c r="S117" s="239"/>
      <c r="T117" s="246"/>
      <c r="Z117" s="206"/>
    </row>
    <row r="118" spans="1:26" ht="43" thickBot="1">
      <c r="B118" s="703"/>
      <c r="C118" s="704"/>
      <c r="D118" s="724"/>
      <c r="E118" s="703"/>
      <c r="F118" s="724"/>
      <c r="G118" s="724"/>
      <c r="H118" s="297" t="s">
        <v>445</v>
      </c>
      <c r="I118" s="297" t="s">
        <v>393</v>
      </c>
      <c r="J118" s="294">
        <v>36</v>
      </c>
      <c r="K118" s="298">
        <v>1.5900000000000001E-2</v>
      </c>
      <c r="L118" s="294">
        <v>1</v>
      </c>
      <c r="M118" s="243"/>
      <c r="S118" s="239"/>
      <c r="T118" s="246"/>
      <c r="Z118" s="206"/>
    </row>
    <row r="119" spans="1:26">
      <c r="B119" s="561" t="s">
        <v>776</v>
      </c>
      <c r="C119" s="561"/>
      <c r="M119" s="243"/>
    </row>
    <row r="120" spans="1:26" s="239" customFormat="1">
      <c r="A120"/>
      <c r="B120" s="561" t="s">
        <v>89</v>
      </c>
      <c r="C120" s="561"/>
      <c r="D120" s="254"/>
      <c r="E120" s="254"/>
      <c r="F120" s="254"/>
      <c r="G120" s="254"/>
      <c r="H120" s="254"/>
      <c r="I120"/>
      <c r="J120"/>
      <c r="K120"/>
      <c r="L120"/>
      <c r="M120" s="243"/>
      <c r="S120" s="206"/>
      <c r="T120" s="206"/>
      <c r="U120" s="206"/>
      <c r="V120" s="206"/>
      <c r="W120" s="206"/>
      <c r="X120" s="206"/>
      <c r="Y120" s="206"/>
      <c r="Z120"/>
    </row>
    <row r="121" spans="1:26" s="239" customFormat="1">
      <c r="A121"/>
      <c r="B121" s="716"/>
      <c r="C121" s="716"/>
      <c r="D121" s="716"/>
      <c r="E121" s="716"/>
      <c r="F121" s="716"/>
      <c r="G121" s="716"/>
      <c r="H121" s="159"/>
      <c r="I121"/>
      <c r="J121"/>
      <c r="K121"/>
      <c r="L121"/>
      <c r="M121" s="243"/>
      <c r="S121" s="206"/>
      <c r="T121" s="206"/>
      <c r="U121" s="206"/>
      <c r="V121" s="206"/>
      <c r="W121" s="206"/>
      <c r="X121" s="206"/>
      <c r="Y121" s="206"/>
      <c r="Z121"/>
    </row>
    <row r="123" spans="1:26" s="239" customFormat="1">
      <c r="A123"/>
      <c r="B123" s="238"/>
      <c r="C123" s="238"/>
      <c r="D123" s="238"/>
      <c r="E123" s="238"/>
      <c r="F123" s="238"/>
      <c r="G123" s="238"/>
      <c r="H123" s="238"/>
      <c r="I123"/>
      <c r="J123"/>
      <c r="K123"/>
      <c r="L123"/>
      <c r="S123" s="206"/>
      <c r="T123" s="206"/>
      <c r="U123" s="206"/>
      <c r="V123" s="206"/>
      <c r="W123" s="206"/>
      <c r="X123" s="206"/>
      <c r="Y123" s="206"/>
      <c r="Z123"/>
    </row>
    <row r="124" spans="1:26" s="239" customFormat="1" ht="16" thickBot="1">
      <c r="A124"/>
      <c r="B124" s="707" t="s">
        <v>489</v>
      </c>
      <c r="C124" s="707"/>
      <c r="D124" s="707"/>
      <c r="E124" s="707"/>
      <c r="F124" s="707"/>
      <c r="G124" s="238"/>
      <c r="H124" s="238"/>
      <c r="I124"/>
      <c r="J124"/>
      <c r="K124"/>
      <c r="L124"/>
      <c r="S124" s="206"/>
      <c r="T124" s="206"/>
      <c r="U124" s="206"/>
      <c r="V124" s="206"/>
      <c r="W124" s="206"/>
      <c r="X124" s="206"/>
      <c r="Y124" s="206"/>
      <c r="Z124"/>
    </row>
    <row r="125" spans="1:26" s="239" customFormat="1">
      <c r="A125"/>
      <c r="B125" s="300" t="s">
        <v>485</v>
      </c>
      <c r="C125" s="301" t="s">
        <v>4</v>
      </c>
      <c r="D125" s="302" t="s">
        <v>5</v>
      </c>
      <c r="E125" s="301" t="s">
        <v>6</v>
      </c>
      <c r="F125" s="302" t="s">
        <v>7</v>
      </c>
      <c r="G125" s="302" t="s">
        <v>8</v>
      </c>
      <c r="H125" s="303" t="s">
        <v>9</v>
      </c>
      <c r="I125"/>
      <c r="J125"/>
      <c r="K125"/>
      <c r="L125"/>
      <c r="S125" s="206"/>
      <c r="T125" s="206"/>
      <c r="U125" s="206"/>
      <c r="V125" s="206"/>
      <c r="W125" s="206"/>
      <c r="X125" s="206"/>
      <c r="Y125" s="206"/>
      <c r="Z125"/>
    </row>
    <row r="126" spans="1:26" s="239" customFormat="1" ht="16" thickBot="1">
      <c r="A126"/>
      <c r="B126" s="304" t="s">
        <v>33</v>
      </c>
      <c r="C126" s="305">
        <f>35/8</f>
        <v>4.375</v>
      </c>
      <c r="D126" s="306">
        <f>59/17</f>
        <v>3.4705882352941178</v>
      </c>
      <c r="E126" s="306">
        <f>79/29</f>
        <v>2.7241379310344827</v>
      </c>
      <c r="F126" s="306">
        <f>109/32</f>
        <v>3.40625</v>
      </c>
      <c r="G126" s="306">
        <f>114/30</f>
        <v>3.8</v>
      </c>
      <c r="H126" s="307">
        <f>91/30</f>
        <v>3.0333333333333332</v>
      </c>
      <c r="I126"/>
      <c r="J126"/>
      <c r="K126"/>
      <c r="L126"/>
      <c r="S126" s="206"/>
      <c r="T126" s="206"/>
      <c r="U126" s="206"/>
      <c r="V126" s="206"/>
      <c r="W126" s="206"/>
      <c r="X126" s="206"/>
      <c r="Y126" s="206"/>
      <c r="Z126"/>
    </row>
    <row r="127" spans="1:26" s="239" customFormat="1" ht="15.75" customHeight="1">
      <c r="A127"/>
      <c r="B127" s="561" t="s">
        <v>776</v>
      </c>
      <c r="C127" s="561"/>
      <c r="D127"/>
      <c r="E127"/>
      <c r="F127"/>
      <c r="G127"/>
      <c r="H127" s="238"/>
      <c r="I127"/>
      <c r="J127"/>
      <c r="K127"/>
      <c r="L127"/>
      <c r="S127" s="206"/>
      <c r="T127" s="206"/>
      <c r="U127" s="206"/>
      <c r="V127" s="206"/>
      <c r="W127" s="206"/>
      <c r="X127" s="206"/>
      <c r="Y127" s="206"/>
      <c r="Z127"/>
    </row>
    <row r="128" spans="1:26" s="239" customFormat="1">
      <c r="A128"/>
      <c r="B128" s="561" t="s">
        <v>89</v>
      </c>
      <c r="C128" s="561"/>
      <c r="D128" s="254"/>
      <c r="E128" s="254"/>
      <c r="F128" s="254"/>
      <c r="G128" s="254"/>
      <c r="H128" s="238"/>
      <c r="I128"/>
      <c r="J128"/>
      <c r="K128"/>
      <c r="L128"/>
      <c r="S128" s="206"/>
      <c r="T128" s="206"/>
      <c r="U128" s="206"/>
      <c r="V128" s="206"/>
      <c r="W128" s="206"/>
      <c r="X128" s="206"/>
      <c r="Y128" s="206"/>
      <c r="Z128"/>
    </row>
    <row r="129" spans="1:26" s="239" customFormat="1">
      <c r="A129"/>
      <c r="B129" s="236"/>
      <c r="C129"/>
      <c r="D129"/>
      <c r="E129"/>
      <c r="F129"/>
      <c r="G129"/>
      <c r="H129"/>
      <c r="I129"/>
      <c r="J129"/>
      <c r="K129"/>
      <c r="L129"/>
      <c r="S129" s="206"/>
      <c r="T129" s="206"/>
      <c r="U129" s="206"/>
      <c r="V129" s="206"/>
      <c r="W129" s="206"/>
      <c r="X129" s="206"/>
      <c r="Y129" s="206"/>
      <c r="Z129"/>
    </row>
    <row r="130" spans="1:26">
      <c r="B130" s="235"/>
    </row>
    <row r="131" spans="1:26" ht="16" thickBot="1">
      <c r="B131" s="255" t="s">
        <v>777</v>
      </c>
    </row>
    <row r="132" spans="1:26" ht="42">
      <c r="B132" s="312" t="s">
        <v>447</v>
      </c>
      <c r="C132" s="313" t="s">
        <v>11</v>
      </c>
    </row>
    <row r="133" spans="1:26" ht="48">
      <c r="B133" s="321" t="s">
        <v>448</v>
      </c>
      <c r="C133" s="310">
        <v>5.49</v>
      </c>
    </row>
    <row r="134" spans="1:26" ht="36">
      <c r="B134" s="321" t="s">
        <v>449</v>
      </c>
      <c r="C134" s="310">
        <v>5.54</v>
      </c>
    </row>
    <row r="135" spans="1:26" ht="24">
      <c r="B135" s="321" t="s">
        <v>450</v>
      </c>
      <c r="C135" s="310">
        <v>5.43</v>
      </c>
    </row>
    <row r="136" spans="1:26">
      <c r="B136" s="321" t="s">
        <v>451</v>
      </c>
      <c r="C136" s="310">
        <v>5.43</v>
      </c>
    </row>
    <row r="137" spans="1:26" ht="24">
      <c r="B137" s="321" t="s">
        <v>452</v>
      </c>
      <c r="C137" s="310">
        <v>5.63</v>
      </c>
    </row>
    <row r="138" spans="1:26" ht="24">
      <c r="B138" s="321" t="s">
        <v>453</v>
      </c>
      <c r="C138" s="310">
        <v>5.36</v>
      </c>
    </row>
    <row r="139" spans="1:26" ht="24">
      <c r="B139" s="321" t="s">
        <v>454</v>
      </c>
      <c r="C139" s="310">
        <v>5.67</v>
      </c>
    </row>
    <row r="140" spans="1:26" ht="24">
      <c r="B140" s="321" t="s">
        <v>455</v>
      </c>
      <c r="C140" s="310">
        <v>5.79</v>
      </c>
    </row>
    <row r="141" spans="1:26" ht="24">
      <c r="B141" s="321" t="s">
        <v>456</v>
      </c>
      <c r="C141" s="310">
        <v>5.55</v>
      </c>
    </row>
    <row r="142" spans="1:26" ht="24.75" customHeight="1" thickBot="1">
      <c r="B142" s="322" t="s">
        <v>457</v>
      </c>
      <c r="C142" s="311">
        <v>5.62</v>
      </c>
    </row>
    <row r="143" spans="1:26">
      <c r="B143" s="561" t="s">
        <v>776</v>
      </c>
      <c r="C143" s="561"/>
    </row>
    <row r="144" spans="1:26">
      <c r="B144" s="561" t="s">
        <v>89</v>
      </c>
      <c r="C144" s="561"/>
      <c r="D144" s="254"/>
      <c r="E144" s="254"/>
      <c r="F144" s="254"/>
    </row>
    <row r="146" spans="2:25" ht="16" thickBot="1">
      <c r="B146" s="256" t="s">
        <v>490</v>
      </c>
      <c r="C146" s="256"/>
      <c r="D146" s="256"/>
      <c r="E146" s="256"/>
      <c r="F146" s="256"/>
      <c r="G146" s="256"/>
    </row>
    <row r="147" spans="2:25">
      <c r="B147" s="738" t="s">
        <v>2</v>
      </c>
      <c r="C147" s="301"/>
      <c r="D147" s="714" t="s">
        <v>7</v>
      </c>
      <c r="E147" s="714" t="s">
        <v>8</v>
      </c>
      <c r="F147" s="705" t="s">
        <v>9</v>
      </c>
    </row>
    <row r="148" spans="2:25">
      <c r="B148" s="739"/>
      <c r="C148" s="315" t="s">
        <v>458</v>
      </c>
      <c r="D148" s="715"/>
      <c r="E148" s="715"/>
      <c r="F148" s="706"/>
    </row>
    <row r="149" spans="2:25" ht="29" thickBot="1">
      <c r="B149" s="316" t="s">
        <v>11</v>
      </c>
      <c r="C149" s="317" t="s">
        <v>457</v>
      </c>
      <c r="D149" s="318">
        <v>5.98</v>
      </c>
      <c r="E149" s="318">
        <v>5.41</v>
      </c>
      <c r="F149" s="311">
        <v>5.62</v>
      </c>
    </row>
    <row r="150" spans="2:25">
      <c r="B150" s="561" t="s">
        <v>776</v>
      </c>
      <c r="C150" s="561"/>
      <c r="D150" s="222"/>
      <c r="E150" s="222"/>
      <c r="F150" s="222"/>
    </row>
    <row r="151" spans="2:25">
      <c r="B151" s="561" t="s">
        <v>89</v>
      </c>
      <c r="C151" s="561"/>
      <c r="D151" s="254"/>
      <c r="E151" s="254"/>
      <c r="F151" s="254"/>
    </row>
    <row r="152" spans="2:25">
      <c r="B152" s="254"/>
      <c r="C152" s="254"/>
      <c r="D152" s="254"/>
      <c r="E152" s="254"/>
      <c r="F152" s="254"/>
    </row>
    <row r="153" spans="2:25">
      <c r="B153" s="258" t="s">
        <v>459</v>
      </c>
      <c r="C153" s="254"/>
      <c r="D153" s="254"/>
      <c r="E153" s="254"/>
      <c r="F153" s="254"/>
    </row>
    <row r="154" spans="2:25">
      <c r="B154" s="258"/>
      <c r="C154" s="254"/>
      <c r="D154" s="254"/>
      <c r="E154" s="254"/>
      <c r="F154" s="254"/>
    </row>
    <row r="155" spans="2:25" s="2" customFormat="1" ht="13">
      <c r="B155" s="725" t="s">
        <v>492</v>
      </c>
      <c r="C155" s="725"/>
      <c r="D155" s="725"/>
      <c r="E155" s="725"/>
      <c r="F155" s="725"/>
      <c r="G155" s="725"/>
      <c r="M155" s="40"/>
      <c r="N155" s="40"/>
      <c r="O155" s="40"/>
      <c r="P155" s="40"/>
      <c r="Q155" s="40"/>
      <c r="R155" s="40"/>
      <c r="S155" s="323"/>
      <c r="T155" s="323"/>
      <c r="U155" s="323"/>
      <c r="V155" s="323"/>
      <c r="W155" s="323"/>
      <c r="X155" s="323"/>
      <c r="Y155" s="323"/>
    </row>
    <row r="156" spans="2:25" s="2" customFormat="1" ht="13">
      <c r="B156" s="324"/>
      <c r="C156" s="325"/>
      <c r="D156" s="325"/>
      <c r="E156" s="325"/>
      <c r="F156" s="325"/>
      <c r="M156" s="40"/>
      <c r="N156" s="40"/>
      <c r="O156" s="40"/>
      <c r="P156" s="40"/>
      <c r="Q156" s="40"/>
      <c r="R156" s="40"/>
      <c r="S156" s="323"/>
      <c r="T156" s="323"/>
      <c r="U156" s="323"/>
      <c r="V156" s="323"/>
      <c r="W156" s="323"/>
      <c r="X156" s="323"/>
      <c r="Y156" s="323"/>
    </row>
    <row r="157" spans="2:25" s="2" customFormat="1" ht="13">
      <c r="M157" s="40"/>
      <c r="N157" s="40"/>
      <c r="O157" s="40"/>
      <c r="P157" s="40"/>
      <c r="Q157" s="40"/>
      <c r="R157" s="40"/>
      <c r="S157" s="323"/>
      <c r="T157" s="323"/>
      <c r="U157" s="323"/>
      <c r="V157" s="323"/>
      <c r="W157" s="323"/>
      <c r="X157" s="323"/>
      <c r="Y157" s="323"/>
    </row>
    <row r="158" spans="2:25" s="2" customFormat="1" ht="13">
      <c r="M158" s="40"/>
      <c r="N158" s="40"/>
      <c r="O158" s="40"/>
      <c r="P158" s="40"/>
      <c r="Q158" s="40"/>
      <c r="R158" s="40"/>
      <c r="S158" s="323"/>
      <c r="T158" s="323"/>
      <c r="U158" s="323"/>
      <c r="V158" s="323"/>
      <c r="W158" s="323"/>
      <c r="X158" s="323"/>
      <c r="Y158" s="323"/>
    </row>
    <row r="159" spans="2:25" s="2" customFormat="1" ht="13">
      <c r="M159" s="40"/>
      <c r="N159" s="40"/>
      <c r="O159" s="40"/>
      <c r="P159" s="40"/>
      <c r="Q159" s="40"/>
      <c r="R159" s="40"/>
      <c r="S159" s="323"/>
      <c r="T159" s="323"/>
      <c r="U159" s="323"/>
      <c r="V159" s="323"/>
      <c r="W159" s="323"/>
      <c r="X159" s="323"/>
      <c r="Y159" s="323"/>
    </row>
    <row r="160" spans="2:25" s="2" customFormat="1" ht="13">
      <c r="M160" s="40"/>
      <c r="N160" s="40"/>
      <c r="O160" s="40"/>
      <c r="P160" s="40"/>
      <c r="Q160" s="40"/>
      <c r="R160" s="40"/>
      <c r="S160" s="323"/>
      <c r="T160" s="323"/>
      <c r="U160" s="323"/>
      <c r="V160" s="323"/>
      <c r="W160" s="323"/>
      <c r="X160" s="323"/>
      <c r="Y160" s="323"/>
    </row>
    <row r="161" spans="13:25" s="2" customFormat="1" ht="13">
      <c r="M161" s="40"/>
      <c r="N161" s="40"/>
      <c r="O161" s="40"/>
      <c r="P161" s="40"/>
      <c r="Q161" s="40"/>
      <c r="R161" s="40"/>
      <c r="S161" s="323"/>
      <c r="T161" s="323"/>
      <c r="U161" s="323"/>
      <c r="V161" s="323"/>
      <c r="W161" s="323"/>
      <c r="X161" s="323"/>
      <c r="Y161" s="323"/>
    </row>
    <row r="162" spans="13:25" s="2" customFormat="1" ht="13">
      <c r="M162" s="40"/>
      <c r="N162" s="40"/>
      <c r="O162" s="40"/>
      <c r="P162" s="40"/>
      <c r="Q162" s="40"/>
      <c r="R162" s="40"/>
      <c r="S162" s="323"/>
      <c r="T162" s="323"/>
      <c r="U162" s="323"/>
      <c r="V162" s="323"/>
      <c r="W162" s="323"/>
      <c r="X162" s="323"/>
      <c r="Y162" s="323"/>
    </row>
    <row r="163" spans="13:25" s="2" customFormat="1" ht="13">
      <c r="M163" s="40"/>
      <c r="N163" s="40"/>
      <c r="O163" s="40"/>
      <c r="P163" s="40"/>
      <c r="Q163" s="40"/>
      <c r="R163" s="40"/>
      <c r="S163" s="323"/>
      <c r="T163" s="323"/>
      <c r="U163" s="323"/>
      <c r="V163" s="323"/>
      <c r="W163" s="323"/>
      <c r="X163" s="323"/>
      <c r="Y163" s="323"/>
    </row>
    <row r="164" spans="13:25" s="2" customFormat="1" ht="13">
      <c r="M164" s="40"/>
      <c r="N164" s="40"/>
      <c r="O164" s="40"/>
      <c r="P164" s="40"/>
      <c r="Q164" s="40"/>
      <c r="R164" s="40"/>
      <c r="S164" s="323"/>
      <c r="T164" s="323"/>
      <c r="U164" s="323"/>
      <c r="V164" s="323"/>
      <c r="W164" s="323"/>
      <c r="X164" s="323"/>
      <c r="Y164" s="323"/>
    </row>
    <row r="165" spans="13:25" s="2" customFormat="1" ht="13">
      <c r="M165" s="40"/>
      <c r="N165" s="40"/>
      <c r="O165" s="40"/>
      <c r="P165" s="40"/>
      <c r="Q165" s="40"/>
      <c r="R165" s="40"/>
      <c r="S165" s="323"/>
      <c r="T165" s="323"/>
      <c r="U165" s="323"/>
      <c r="V165" s="323"/>
      <c r="W165" s="323"/>
      <c r="X165" s="323"/>
      <c r="Y165" s="323"/>
    </row>
    <row r="166" spans="13:25" s="2" customFormat="1" ht="13">
      <c r="M166" s="40"/>
      <c r="N166" s="40"/>
      <c r="O166" s="40"/>
      <c r="P166" s="40"/>
      <c r="Q166" s="40"/>
      <c r="R166" s="40"/>
      <c r="S166" s="323"/>
      <c r="T166" s="323"/>
      <c r="U166" s="323"/>
      <c r="V166" s="323"/>
      <c r="W166" s="323"/>
      <c r="X166" s="323"/>
      <c r="Y166" s="323"/>
    </row>
    <row r="167" spans="13:25" s="2" customFormat="1" ht="13">
      <c r="M167" s="40"/>
      <c r="N167" s="40"/>
      <c r="O167" s="40"/>
      <c r="P167" s="40"/>
      <c r="Q167" s="40"/>
      <c r="R167" s="40"/>
      <c r="S167" s="323"/>
      <c r="T167" s="323"/>
      <c r="U167" s="323"/>
      <c r="V167" s="323"/>
      <c r="W167" s="323"/>
      <c r="X167" s="323"/>
      <c r="Y167" s="323"/>
    </row>
    <row r="168" spans="13:25" s="2" customFormat="1" ht="13">
      <c r="M168" s="40"/>
      <c r="N168" s="40"/>
      <c r="O168" s="40"/>
      <c r="P168" s="40"/>
      <c r="Q168" s="40"/>
      <c r="R168" s="40"/>
      <c r="S168" s="323"/>
      <c r="T168" s="323"/>
      <c r="U168" s="323"/>
      <c r="V168" s="323"/>
      <c r="W168" s="323"/>
      <c r="X168" s="323"/>
      <c r="Y168" s="323"/>
    </row>
    <row r="169" spans="13:25" s="2" customFormat="1" ht="13">
      <c r="M169" s="40"/>
      <c r="N169" s="40"/>
      <c r="O169" s="40"/>
      <c r="P169" s="40"/>
      <c r="Q169" s="40"/>
      <c r="R169" s="40"/>
      <c r="S169" s="323"/>
      <c r="T169" s="323"/>
      <c r="U169" s="323"/>
      <c r="V169" s="323"/>
      <c r="W169" s="323"/>
      <c r="X169" s="323"/>
      <c r="Y169" s="323"/>
    </row>
    <row r="170" spans="13:25" s="2" customFormat="1" ht="13">
      <c r="M170" s="40"/>
      <c r="N170" s="40"/>
      <c r="O170" s="40"/>
      <c r="P170" s="40"/>
      <c r="Q170" s="40"/>
      <c r="R170" s="40"/>
      <c r="S170" s="323"/>
      <c r="T170" s="323"/>
      <c r="U170" s="323"/>
      <c r="V170" s="323"/>
      <c r="W170" s="323"/>
      <c r="X170" s="323"/>
      <c r="Y170" s="323"/>
    </row>
    <row r="171" spans="13:25" s="2" customFormat="1" ht="13">
      <c r="M171" s="40"/>
      <c r="N171" s="40"/>
      <c r="O171" s="40"/>
      <c r="P171" s="40"/>
      <c r="Q171" s="40"/>
      <c r="R171" s="40"/>
      <c r="S171" s="323"/>
      <c r="T171" s="323"/>
      <c r="U171" s="323"/>
      <c r="V171" s="323"/>
      <c r="W171" s="323"/>
      <c r="X171" s="323"/>
      <c r="Y171" s="323"/>
    </row>
    <row r="172" spans="13:25" s="2" customFormat="1" ht="13">
      <c r="M172" s="40"/>
      <c r="N172" s="40"/>
      <c r="O172" s="40"/>
      <c r="P172" s="40"/>
      <c r="Q172" s="40"/>
      <c r="R172" s="40"/>
      <c r="S172" s="323"/>
      <c r="T172" s="323"/>
      <c r="U172" s="323"/>
      <c r="V172" s="323"/>
      <c r="W172" s="323"/>
      <c r="X172" s="323"/>
      <c r="Y172" s="323"/>
    </row>
    <row r="173" spans="13:25" s="2" customFormat="1" ht="13">
      <c r="M173" s="40"/>
      <c r="N173" s="40"/>
      <c r="O173" s="40"/>
      <c r="P173" s="40"/>
      <c r="Q173" s="40"/>
      <c r="R173" s="40"/>
      <c r="S173" s="323"/>
      <c r="T173" s="323"/>
      <c r="U173" s="323"/>
      <c r="V173" s="323"/>
      <c r="W173" s="323"/>
      <c r="X173" s="323"/>
      <c r="Y173" s="323"/>
    </row>
    <row r="174" spans="13:25" s="2" customFormat="1" ht="13">
      <c r="M174" s="40"/>
      <c r="N174" s="40"/>
      <c r="O174" s="40"/>
      <c r="P174" s="40"/>
      <c r="Q174" s="40"/>
      <c r="R174" s="40"/>
      <c r="S174" s="323"/>
      <c r="T174" s="323"/>
      <c r="U174" s="323"/>
      <c r="V174" s="323"/>
      <c r="W174" s="323"/>
      <c r="X174" s="323"/>
      <c r="Y174" s="323"/>
    </row>
    <row r="175" spans="13:25" s="2" customFormat="1" ht="13">
      <c r="M175" s="40"/>
      <c r="N175" s="40"/>
      <c r="O175" s="40"/>
      <c r="P175" s="40"/>
      <c r="Q175" s="40"/>
      <c r="R175" s="40"/>
      <c r="S175" s="323"/>
      <c r="T175" s="323"/>
      <c r="U175" s="323"/>
      <c r="V175" s="323"/>
      <c r="W175" s="323"/>
      <c r="X175" s="323"/>
      <c r="Y175" s="323"/>
    </row>
    <row r="176" spans="13:25" s="2" customFormat="1" ht="13">
      <c r="M176" s="40"/>
      <c r="N176" s="40"/>
      <c r="O176" s="40"/>
      <c r="P176" s="40"/>
      <c r="Q176" s="40"/>
      <c r="R176" s="40"/>
      <c r="S176" s="323"/>
      <c r="T176" s="323"/>
      <c r="U176" s="323"/>
      <c r="V176" s="323"/>
      <c r="W176" s="323"/>
      <c r="X176" s="323"/>
      <c r="Y176" s="323"/>
    </row>
    <row r="177" spans="2:25" s="2" customFormat="1" ht="13">
      <c r="M177" s="40"/>
      <c r="N177" s="40"/>
      <c r="O177" s="40"/>
      <c r="P177" s="40"/>
      <c r="Q177" s="40"/>
      <c r="R177" s="40"/>
      <c r="S177" s="323"/>
      <c r="T177" s="323"/>
      <c r="U177" s="323"/>
      <c r="V177" s="323"/>
      <c r="W177" s="323"/>
      <c r="X177" s="323"/>
      <c r="Y177" s="323"/>
    </row>
    <row r="178" spans="2:25" s="2" customFormat="1" ht="13">
      <c r="M178" s="40"/>
      <c r="N178" s="40"/>
      <c r="O178" s="40"/>
      <c r="P178" s="40"/>
      <c r="Q178" s="40"/>
      <c r="R178" s="40"/>
      <c r="S178" s="323"/>
      <c r="T178" s="323"/>
      <c r="U178" s="323"/>
      <c r="V178" s="323"/>
      <c r="W178" s="323"/>
      <c r="X178" s="323"/>
      <c r="Y178" s="323"/>
    </row>
    <row r="179" spans="2:25" s="2" customFormat="1" ht="13">
      <c r="M179" s="40"/>
      <c r="N179" s="40"/>
      <c r="O179" s="40"/>
      <c r="P179" s="40"/>
      <c r="Q179" s="40"/>
      <c r="R179" s="40"/>
      <c r="S179" s="323"/>
      <c r="T179" s="323"/>
      <c r="U179" s="323"/>
      <c r="V179" s="323"/>
      <c r="W179" s="323"/>
      <c r="X179" s="323"/>
      <c r="Y179" s="323"/>
    </row>
    <row r="180" spans="2:25" s="2" customFormat="1" ht="13">
      <c r="M180" s="40"/>
      <c r="N180" s="40"/>
      <c r="O180" s="40"/>
      <c r="P180" s="40"/>
      <c r="Q180" s="40"/>
      <c r="R180" s="40"/>
      <c r="S180" s="323"/>
      <c r="T180" s="323"/>
      <c r="U180" s="323"/>
      <c r="V180" s="323"/>
      <c r="W180" s="323"/>
      <c r="X180" s="323"/>
      <c r="Y180" s="323"/>
    </row>
    <row r="181" spans="2:25" s="2" customFormat="1" ht="13">
      <c r="B181" s="561" t="s">
        <v>776</v>
      </c>
      <c r="C181" s="561"/>
      <c r="M181" s="40"/>
      <c r="N181" s="40"/>
      <c r="O181" s="40"/>
      <c r="P181" s="40"/>
      <c r="Q181" s="40"/>
      <c r="R181" s="40"/>
      <c r="S181" s="323"/>
      <c r="T181" s="323"/>
      <c r="U181" s="323"/>
      <c r="V181" s="323"/>
      <c r="W181" s="323"/>
      <c r="X181" s="323"/>
      <c r="Y181" s="323"/>
    </row>
    <row r="182" spans="2:25" s="2" customFormat="1" ht="13">
      <c r="B182" s="561" t="s">
        <v>491</v>
      </c>
      <c r="C182" s="561"/>
      <c r="M182" s="40"/>
      <c r="N182" s="40"/>
      <c r="O182" s="40"/>
      <c r="P182" s="40"/>
      <c r="Q182" s="40"/>
      <c r="R182" s="40"/>
      <c r="S182" s="323"/>
      <c r="T182" s="323"/>
      <c r="U182" s="323"/>
      <c r="V182" s="323"/>
      <c r="W182" s="323"/>
      <c r="X182" s="323"/>
      <c r="Y182" s="323"/>
    </row>
    <row r="185" spans="2:25" ht="16" thickBot="1">
      <c r="B185" s="707" t="s">
        <v>493</v>
      </c>
      <c r="C185" s="707"/>
      <c r="D185" s="707"/>
      <c r="E185" s="707"/>
      <c r="F185" s="707"/>
      <c r="G185" s="707"/>
    </row>
    <row r="186" spans="2:25" ht="15" customHeight="1">
      <c r="B186" s="738" t="s">
        <v>142</v>
      </c>
      <c r="C186" s="714" t="s">
        <v>460</v>
      </c>
      <c r="D186" s="714" t="s">
        <v>461</v>
      </c>
      <c r="E186" s="714" t="s">
        <v>462</v>
      </c>
      <c r="F186" s="714" t="s">
        <v>463</v>
      </c>
      <c r="G186" s="705" t="s">
        <v>464</v>
      </c>
    </row>
    <row r="187" spans="2:25">
      <c r="B187" s="739"/>
      <c r="C187" s="715"/>
      <c r="D187" s="715"/>
      <c r="E187" s="715"/>
      <c r="F187" s="715"/>
      <c r="G187" s="706"/>
    </row>
    <row r="188" spans="2:25">
      <c r="B188" s="332" t="s">
        <v>465</v>
      </c>
      <c r="C188" s="333" t="s">
        <v>466</v>
      </c>
      <c r="D188" s="326">
        <v>10</v>
      </c>
      <c r="E188" s="327">
        <v>43228</v>
      </c>
      <c r="F188" s="327">
        <v>43242</v>
      </c>
      <c r="G188" s="328">
        <v>1</v>
      </c>
    </row>
    <row r="189" spans="2:25">
      <c r="B189" s="332" t="s">
        <v>467</v>
      </c>
      <c r="C189" s="333" t="s">
        <v>468</v>
      </c>
      <c r="D189" s="326">
        <v>6</v>
      </c>
      <c r="E189" s="327">
        <v>43208</v>
      </c>
      <c r="F189" s="327">
        <v>43223</v>
      </c>
      <c r="G189" s="328">
        <v>1</v>
      </c>
    </row>
    <row r="190" spans="2:25" ht="16" thickBot="1">
      <c r="B190" s="334" t="s">
        <v>469</v>
      </c>
      <c r="C190" s="335" t="s">
        <v>470</v>
      </c>
      <c r="D190" s="329">
        <v>3</v>
      </c>
      <c r="E190" s="330">
        <v>43160</v>
      </c>
      <c r="F190" s="330">
        <v>43160</v>
      </c>
      <c r="G190" s="331">
        <v>1</v>
      </c>
    </row>
    <row r="191" spans="2:25">
      <c r="B191" s="561" t="s">
        <v>776</v>
      </c>
      <c r="C191" s="561"/>
      <c r="D191" s="259"/>
      <c r="E191" s="260"/>
      <c r="F191" s="260"/>
      <c r="G191" s="260"/>
      <c r="H191" s="261"/>
    </row>
    <row r="192" spans="2:25">
      <c r="B192" s="561" t="s">
        <v>491</v>
      </c>
      <c r="C192" s="561"/>
    </row>
    <row r="193" spans="2:25">
      <c r="H193" s="255"/>
    </row>
    <row r="194" spans="2:25" ht="16" thickBot="1">
      <c r="B194" s="736" t="s">
        <v>494</v>
      </c>
      <c r="C194" s="736"/>
      <c r="D194" s="736"/>
      <c r="E194" s="736"/>
      <c r="F194" s="736"/>
      <c r="G194" s="736"/>
    </row>
    <row r="195" spans="2:25">
      <c r="B195" s="312" t="s">
        <v>471</v>
      </c>
      <c r="C195" s="301" t="s">
        <v>472</v>
      </c>
      <c r="D195" s="301" t="s">
        <v>473</v>
      </c>
      <c r="E195" s="301" t="s">
        <v>474</v>
      </c>
      <c r="F195" s="301" t="s">
        <v>475</v>
      </c>
      <c r="G195" s="313" t="s">
        <v>476</v>
      </c>
    </row>
    <row r="196" spans="2:25" ht="16" thickBot="1">
      <c r="B196" s="340" t="s">
        <v>9</v>
      </c>
      <c r="C196" s="341" t="s">
        <v>477</v>
      </c>
      <c r="D196" s="342">
        <v>43222</v>
      </c>
      <c r="E196" s="342">
        <v>43283</v>
      </c>
      <c r="F196" s="342" t="s">
        <v>495</v>
      </c>
      <c r="G196" s="331">
        <v>1</v>
      </c>
    </row>
    <row r="197" spans="2:25" s="441" customFormat="1">
      <c r="B197" s="561" t="s">
        <v>776</v>
      </c>
      <c r="C197" s="561"/>
      <c r="D197" s="548"/>
      <c r="E197" s="548"/>
      <c r="F197" s="260"/>
      <c r="G197" s="259"/>
      <c r="M197" s="239"/>
      <c r="N197" s="239"/>
      <c r="O197" s="239"/>
      <c r="P197" s="239"/>
      <c r="Q197" s="239"/>
      <c r="R197" s="239"/>
      <c r="S197" s="206"/>
      <c r="T197" s="206"/>
      <c r="U197" s="206"/>
      <c r="V197" s="206"/>
      <c r="W197" s="206"/>
      <c r="X197" s="206"/>
      <c r="Y197" s="206"/>
    </row>
    <row r="198" spans="2:25" s="441" customFormat="1">
      <c r="B198" s="561" t="s">
        <v>89</v>
      </c>
      <c r="C198" s="561"/>
      <c r="D198" s="548"/>
      <c r="E198" s="548"/>
      <c r="F198" s="260"/>
      <c r="G198" s="259"/>
      <c r="M198" s="239"/>
      <c r="N198" s="239"/>
      <c r="O198" s="239"/>
      <c r="P198" s="239"/>
      <c r="Q198" s="239"/>
      <c r="R198" s="239"/>
      <c r="S198" s="206"/>
      <c r="T198" s="206"/>
      <c r="U198" s="206"/>
      <c r="V198" s="206"/>
      <c r="W198" s="206"/>
      <c r="X198" s="206"/>
      <c r="Y198" s="206"/>
    </row>
    <row r="199" spans="2:25">
      <c r="B199" s="254"/>
    </row>
    <row r="200" spans="2:25" s="2" customFormat="1" ht="14" thickBot="1">
      <c r="B200" s="737" t="s">
        <v>500</v>
      </c>
      <c r="C200" s="737"/>
      <c r="D200" s="737"/>
      <c r="E200" s="737"/>
      <c r="F200" s="737"/>
      <c r="G200" s="737"/>
      <c r="M200" s="40"/>
      <c r="N200" s="40"/>
      <c r="O200" s="40"/>
      <c r="P200" s="40"/>
      <c r="Q200" s="40"/>
      <c r="R200" s="40"/>
      <c r="S200" s="323"/>
      <c r="T200" s="323"/>
      <c r="U200" s="323"/>
      <c r="V200" s="323"/>
      <c r="W200" s="323"/>
      <c r="X200" s="323"/>
      <c r="Y200" s="323"/>
    </row>
    <row r="201" spans="2:25" s="2" customFormat="1" ht="28">
      <c r="B201" s="312" t="s">
        <v>478</v>
      </c>
      <c r="C201" s="301" t="s">
        <v>473</v>
      </c>
      <c r="D201" s="301" t="s">
        <v>474</v>
      </c>
      <c r="E201" s="301" t="s">
        <v>479</v>
      </c>
      <c r="F201" s="301" t="s">
        <v>480</v>
      </c>
      <c r="G201" s="313" t="s">
        <v>481</v>
      </c>
      <c r="M201" s="40"/>
      <c r="N201" s="40"/>
      <c r="O201" s="40"/>
      <c r="P201" s="40"/>
      <c r="Q201" s="40"/>
      <c r="R201" s="40"/>
      <c r="S201" s="323"/>
      <c r="T201" s="323"/>
      <c r="U201" s="323"/>
      <c r="V201" s="323"/>
      <c r="W201" s="323"/>
      <c r="X201" s="323"/>
      <c r="Y201" s="323"/>
    </row>
    <row r="202" spans="2:25" s="2" customFormat="1" ht="29" thickBot="1">
      <c r="B202" s="336" t="s">
        <v>496</v>
      </c>
      <c r="C202" s="337" t="s">
        <v>497</v>
      </c>
      <c r="D202" s="337" t="s">
        <v>498</v>
      </c>
      <c r="E202" s="337">
        <v>90</v>
      </c>
      <c r="F202" s="338" t="s">
        <v>482</v>
      </c>
      <c r="G202" s="339" t="s">
        <v>499</v>
      </c>
      <c r="M202" s="40"/>
      <c r="N202" s="40"/>
      <c r="O202" s="40"/>
      <c r="P202" s="40"/>
      <c r="Q202" s="40"/>
      <c r="R202" s="40"/>
      <c r="S202" s="323"/>
      <c r="T202" s="323"/>
      <c r="U202" s="323"/>
      <c r="V202" s="323"/>
      <c r="W202" s="323"/>
      <c r="X202" s="323"/>
      <c r="Y202" s="323"/>
    </row>
    <row r="203" spans="2:25">
      <c r="B203" s="561" t="s">
        <v>776</v>
      </c>
      <c r="C203" s="561"/>
    </row>
    <row r="204" spans="2:25">
      <c r="B204" s="561" t="s">
        <v>89</v>
      </c>
      <c r="C204" s="561"/>
    </row>
    <row r="207" spans="2:25">
      <c r="H207" s="255"/>
    </row>
    <row r="208" spans="2:25">
      <c r="B208" s="263"/>
      <c r="C208" s="263"/>
      <c r="D208" s="263"/>
    </row>
    <row r="209" spans="2:4">
      <c r="B209" s="263"/>
      <c r="C209" s="263"/>
      <c r="D209" s="263"/>
    </row>
    <row r="210" spans="2:4">
      <c r="B210" s="263"/>
      <c r="C210" s="263"/>
      <c r="D210" s="263"/>
    </row>
    <row r="211" spans="2:4">
      <c r="B211" s="263"/>
      <c r="C211" s="263"/>
    </row>
    <row r="215" spans="2:4">
      <c r="B215" s="730"/>
      <c r="C215" s="730"/>
    </row>
    <row r="220" spans="2:4" ht="18.75" customHeight="1"/>
    <row r="224" spans="2:4" ht="29.25" customHeight="1"/>
    <row r="226" spans="2:4">
      <c r="B226" s="730"/>
      <c r="C226" s="730"/>
    </row>
    <row r="227" spans="2:4" ht="32.25" customHeight="1"/>
    <row r="237" spans="2:4">
      <c r="B237" s="730"/>
      <c r="C237" s="730"/>
      <c r="D237" s="730"/>
    </row>
  </sheetData>
  <mergeCells count="172">
    <mergeCell ref="I22:I23"/>
    <mergeCell ref="G22:H22"/>
    <mergeCell ref="B155:G155"/>
    <mergeCell ref="B28:C28"/>
    <mergeCell ref="B24:B27"/>
    <mergeCell ref="C22:C23"/>
    <mergeCell ref="B215:C215"/>
    <mergeCell ref="B226:C226"/>
    <mergeCell ref="B237:D237"/>
    <mergeCell ref="B35:B37"/>
    <mergeCell ref="B45:B47"/>
    <mergeCell ref="B53:L53"/>
    <mergeCell ref="B194:G194"/>
    <mergeCell ref="B200:G200"/>
    <mergeCell ref="B203:C203"/>
    <mergeCell ref="B185:G185"/>
    <mergeCell ref="B186:B187"/>
    <mergeCell ref="C186:C187"/>
    <mergeCell ref="D186:D187"/>
    <mergeCell ref="E186:E187"/>
    <mergeCell ref="F186:F187"/>
    <mergeCell ref="G186:G187"/>
    <mergeCell ref="B147:B148"/>
    <mergeCell ref="D147:D148"/>
    <mergeCell ref="E147:E148"/>
    <mergeCell ref="F147:F148"/>
    <mergeCell ref="B121:G121"/>
    <mergeCell ref="B124:F124"/>
    <mergeCell ref="B113:B118"/>
    <mergeCell ref="C113:C118"/>
    <mergeCell ref="D113:D118"/>
    <mergeCell ref="E113:E118"/>
    <mergeCell ref="F113:F118"/>
    <mergeCell ref="G113:G118"/>
    <mergeCell ref="B127:C127"/>
    <mergeCell ref="B128:C128"/>
    <mergeCell ref="B119:C119"/>
    <mergeCell ref="B120:C120"/>
    <mergeCell ref="B107:B112"/>
    <mergeCell ref="C107:C112"/>
    <mergeCell ref="D107:D112"/>
    <mergeCell ref="E107:E112"/>
    <mergeCell ref="F107:F112"/>
    <mergeCell ref="G107:G112"/>
    <mergeCell ref="B104:B105"/>
    <mergeCell ref="C104:C105"/>
    <mergeCell ref="D104:D105"/>
    <mergeCell ref="E104:E105"/>
    <mergeCell ref="F104:F105"/>
    <mergeCell ref="G104:G105"/>
    <mergeCell ref="B102:B103"/>
    <mergeCell ref="C102:C103"/>
    <mergeCell ref="D102:D103"/>
    <mergeCell ref="E102:E103"/>
    <mergeCell ref="F102:F103"/>
    <mergeCell ref="G102:G103"/>
    <mergeCell ref="B97:B98"/>
    <mergeCell ref="C97:C98"/>
    <mergeCell ref="D97:D98"/>
    <mergeCell ref="E97:E98"/>
    <mergeCell ref="F97:F98"/>
    <mergeCell ref="G97:G98"/>
    <mergeCell ref="B95:B96"/>
    <mergeCell ref="C95:C96"/>
    <mergeCell ref="D95:D96"/>
    <mergeCell ref="E95:E96"/>
    <mergeCell ref="F95:F96"/>
    <mergeCell ref="G95:G96"/>
    <mergeCell ref="B92:B94"/>
    <mergeCell ref="C92:C94"/>
    <mergeCell ref="D92:D94"/>
    <mergeCell ref="E92:E94"/>
    <mergeCell ref="F92:F94"/>
    <mergeCell ref="G92:G94"/>
    <mergeCell ref="C90:C91"/>
    <mergeCell ref="D90:D91"/>
    <mergeCell ref="E90:E91"/>
    <mergeCell ref="F90:F91"/>
    <mergeCell ref="G90:G91"/>
    <mergeCell ref="B87:B88"/>
    <mergeCell ref="C87:C88"/>
    <mergeCell ref="D87:D88"/>
    <mergeCell ref="E87:E88"/>
    <mergeCell ref="F87:F88"/>
    <mergeCell ref="G87:G88"/>
    <mergeCell ref="D80:D82"/>
    <mergeCell ref="E80:E82"/>
    <mergeCell ref="F80:F82"/>
    <mergeCell ref="G80:G82"/>
    <mergeCell ref="B78:B79"/>
    <mergeCell ref="C78:C79"/>
    <mergeCell ref="D78:D79"/>
    <mergeCell ref="E78:E79"/>
    <mergeCell ref="F78:F79"/>
    <mergeCell ref="G78:G79"/>
    <mergeCell ref="D75:D76"/>
    <mergeCell ref="E75:E76"/>
    <mergeCell ref="F75:F76"/>
    <mergeCell ref="G75:G76"/>
    <mergeCell ref="B71:B73"/>
    <mergeCell ref="C71:C73"/>
    <mergeCell ref="D71:D73"/>
    <mergeCell ref="E71:E73"/>
    <mergeCell ref="F71:F73"/>
    <mergeCell ref="G71:G73"/>
    <mergeCell ref="D65:D66"/>
    <mergeCell ref="E65:E66"/>
    <mergeCell ref="F65:F66"/>
    <mergeCell ref="G65:G66"/>
    <mergeCell ref="B52:G52"/>
    <mergeCell ref="B57:B59"/>
    <mergeCell ref="C57:C59"/>
    <mergeCell ref="D57:D59"/>
    <mergeCell ref="E57:E59"/>
    <mergeCell ref="F57:F59"/>
    <mergeCell ref="G57:G59"/>
    <mergeCell ref="I43:I44"/>
    <mergeCell ref="J43:J44"/>
    <mergeCell ref="B50:H50"/>
    <mergeCell ref="B42:G42"/>
    <mergeCell ref="B43:C44"/>
    <mergeCell ref="D43:D44"/>
    <mergeCell ref="E43:E44"/>
    <mergeCell ref="F43:F44"/>
    <mergeCell ref="G43:G44"/>
    <mergeCell ref="H43:H44"/>
    <mergeCell ref="I33:I34"/>
    <mergeCell ref="J33:J34"/>
    <mergeCell ref="B40:H40"/>
    <mergeCell ref="B32:G32"/>
    <mergeCell ref="B33:C34"/>
    <mergeCell ref="D33:D34"/>
    <mergeCell ref="E33:E34"/>
    <mergeCell ref="F33:F34"/>
    <mergeCell ref="G33:G34"/>
    <mergeCell ref="H33:H34"/>
    <mergeCell ref="G13:G15"/>
    <mergeCell ref="B21:H21"/>
    <mergeCell ref="B22:B23"/>
    <mergeCell ref="D22:E22"/>
    <mergeCell ref="B12:F12"/>
    <mergeCell ref="B13:B15"/>
    <mergeCell ref="C13:C15"/>
    <mergeCell ref="D13:D15"/>
    <mergeCell ref="E13:E15"/>
    <mergeCell ref="F13:F15"/>
    <mergeCell ref="B18:C18"/>
    <mergeCell ref="B19:C19"/>
    <mergeCell ref="B29:C29"/>
    <mergeCell ref="B30:C30"/>
    <mergeCell ref="B38:C38"/>
    <mergeCell ref="B39:C39"/>
    <mergeCell ref="B48:C48"/>
    <mergeCell ref="B49:C49"/>
    <mergeCell ref="B197:C197"/>
    <mergeCell ref="B198:C198"/>
    <mergeCell ref="B204:C204"/>
    <mergeCell ref="B191:C191"/>
    <mergeCell ref="B192:C192"/>
    <mergeCell ref="B181:C181"/>
    <mergeCell ref="B182:C182"/>
    <mergeCell ref="B143:C143"/>
    <mergeCell ref="B144:C144"/>
    <mergeCell ref="B150:C150"/>
    <mergeCell ref="B151:C151"/>
    <mergeCell ref="B65:B66"/>
    <mergeCell ref="C65:C66"/>
    <mergeCell ref="B75:B76"/>
    <mergeCell ref="C75:C76"/>
    <mergeCell ref="B80:B82"/>
    <mergeCell ref="C80:C82"/>
    <mergeCell ref="B90:B91"/>
  </mergeCells>
  <conditionalFormatting sqref="K47:K49 R47:R49">
    <cfRule type="duplicateValues" dxfId="24" priority="23"/>
  </conditionalFormatting>
  <conditionalFormatting sqref="K44:K46 R44:R46">
    <cfRule type="duplicateValues" dxfId="23" priority="22"/>
  </conditionalFormatting>
  <conditionalFormatting sqref="K41:K43 R41:R43">
    <cfRule type="duplicateValues" dxfId="22" priority="21"/>
  </conditionalFormatting>
  <conditionalFormatting sqref="R185:R189 K185:K189">
    <cfRule type="duplicateValues" dxfId="21" priority="20"/>
  </conditionalFormatting>
  <conditionalFormatting sqref="R141:R145 K141:K145">
    <cfRule type="duplicateValues" dxfId="20" priority="19"/>
  </conditionalFormatting>
  <conditionalFormatting sqref="R139:R140 K139:K140">
    <cfRule type="duplicateValues" dxfId="19" priority="18"/>
  </conditionalFormatting>
  <conditionalFormatting sqref="R136:R138 K136:K138">
    <cfRule type="duplicateValues" dxfId="18" priority="17"/>
  </conditionalFormatting>
  <conditionalFormatting sqref="R134:R135 K134:K135">
    <cfRule type="duplicateValues" dxfId="17" priority="16"/>
  </conditionalFormatting>
  <conditionalFormatting sqref="R130:R131 K130:K131">
    <cfRule type="duplicateValues" dxfId="16" priority="14"/>
  </conditionalFormatting>
  <conditionalFormatting sqref="R146:R147 K146:K147">
    <cfRule type="duplicateValues" dxfId="15" priority="12"/>
  </conditionalFormatting>
  <conditionalFormatting sqref="K205:K1048576 R190:R191 K119:K129 R1:R40 K1:K40 K50:K52 R50:R53 R119:R129 K190:K191 R205:R1048576 S54:S118">
    <cfRule type="duplicateValues" dxfId="14" priority="24"/>
  </conditionalFormatting>
  <conditionalFormatting sqref="K199 R192 K192 R199">
    <cfRule type="duplicateValues" dxfId="13" priority="25"/>
  </conditionalFormatting>
  <conditionalFormatting sqref="R132:R133 K132:K133">
    <cfRule type="duplicateValues" dxfId="12" priority="31"/>
  </conditionalFormatting>
  <conditionalFormatting sqref="K176:K178 R176:R178">
    <cfRule type="duplicateValues" dxfId="11" priority="7"/>
  </conditionalFormatting>
  <conditionalFormatting sqref="K158 R158 R172:R175 K172:K175">
    <cfRule type="duplicateValues" dxfId="10" priority="6"/>
  </conditionalFormatting>
  <conditionalFormatting sqref="K171 R171">
    <cfRule type="duplicateValues" dxfId="9" priority="5"/>
  </conditionalFormatting>
  <conditionalFormatting sqref="K166:K170 R166:R170">
    <cfRule type="duplicateValues" dxfId="8" priority="4"/>
  </conditionalFormatting>
  <conditionalFormatting sqref="K163:K165 R163:R165">
    <cfRule type="duplicateValues" dxfId="7" priority="3"/>
  </conditionalFormatting>
  <conditionalFormatting sqref="R159:R162 K159:K162">
    <cfRule type="duplicateValues" dxfId="6" priority="2"/>
  </conditionalFormatting>
  <conditionalFormatting sqref="K179:K181 R179:R181">
    <cfRule type="duplicateValues" dxfId="5" priority="8"/>
  </conditionalFormatting>
  <conditionalFormatting sqref="K182 R155:R157 K155:K157 R182">
    <cfRule type="duplicateValues" dxfId="4" priority="9"/>
  </conditionalFormatting>
  <conditionalFormatting sqref="R148:R154 K148:K154 K183:K184 R183:R184">
    <cfRule type="duplicateValues" dxfId="3" priority="50"/>
  </conditionalFormatting>
  <conditionalFormatting sqref="K193:K198 R193:R198">
    <cfRule type="duplicateValues" dxfId="2" priority="64"/>
  </conditionalFormatting>
  <conditionalFormatting sqref="K200:K202 R200:R202">
    <cfRule type="duplicateValues" dxfId="1" priority="1"/>
  </conditionalFormatting>
  <conditionalFormatting sqref="K203:K204 R203:R204">
    <cfRule type="duplicateValues" dxfId="0" priority="75"/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7169" r:id="rId4">
          <objectPr defaultSize="0" autoPict="0" r:id="rId5">
            <anchor moveWithCells="1" sizeWithCells="1">
              <from>
                <xdr:col>0</xdr:col>
                <xdr:colOff>139700</xdr:colOff>
                <xdr:row>0</xdr:row>
                <xdr:rowOff>152400</xdr:rowOff>
              </from>
              <to>
                <xdr:col>1</xdr:col>
                <xdr:colOff>2184400</xdr:colOff>
                <xdr:row>4</xdr:row>
                <xdr:rowOff>76200</xdr:rowOff>
              </to>
            </anchor>
          </objectPr>
        </oleObject>
      </mc:Choice>
      <mc:Fallback>
        <oleObject progId="PBrush" shapeId="716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8:J88"/>
  <sheetViews>
    <sheetView zoomScaleNormal="100" workbookViewId="0">
      <selection activeCell="B10" sqref="B10"/>
    </sheetView>
  </sheetViews>
  <sheetFormatPr baseColWidth="10" defaultRowHeight="15"/>
  <cols>
    <col min="2" max="2" width="27.1640625" customWidth="1"/>
    <col min="3" max="3" width="21.6640625" customWidth="1"/>
    <col min="4" max="4" width="23.5" customWidth="1"/>
    <col min="5" max="8" width="21.6640625" customWidth="1"/>
  </cols>
  <sheetData>
    <row r="8" spans="2:10" ht="18">
      <c r="B8" s="234" t="s">
        <v>37</v>
      </c>
    </row>
    <row r="9" spans="2:10" s="441" customFormat="1" ht="18">
      <c r="B9" s="234"/>
    </row>
    <row r="10" spans="2:10" ht="16">
      <c r="B10" s="550" t="s">
        <v>779</v>
      </c>
    </row>
    <row r="11" spans="2:10">
      <c r="B11" s="343"/>
    </row>
    <row r="12" spans="2:10" ht="16" thickBot="1">
      <c r="B12" s="258" t="s">
        <v>546</v>
      </c>
    </row>
    <row r="13" spans="2:10" ht="28">
      <c r="B13" s="422" t="s">
        <v>2</v>
      </c>
      <c r="C13" s="355" t="s">
        <v>501</v>
      </c>
      <c r="D13" s="355" t="s">
        <v>502</v>
      </c>
      <c r="E13" s="356" t="s">
        <v>503</v>
      </c>
      <c r="F13" s="344"/>
    </row>
    <row r="14" spans="2:10" ht="16" thickBot="1">
      <c r="B14" s="357" t="s">
        <v>11</v>
      </c>
      <c r="C14" s="358">
        <v>98</v>
      </c>
      <c r="D14" s="359">
        <v>10</v>
      </c>
      <c r="E14" s="360">
        <v>9.8000000000000007</v>
      </c>
      <c r="F14" s="344"/>
    </row>
    <row r="15" spans="2:10">
      <c r="B15" s="561" t="s">
        <v>776</v>
      </c>
      <c r="C15" s="561"/>
    </row>
    <row r="16" spans="2:10">
      <c r="B16" s="254" t="s">
        <v>89</v>
      </c>
      <c r="C16" s="254"/>
      <c r="D16" s="254"/>
      <c r="H16" s="441"/>
      <c r="I16" s="441"/>
      <c r="J16" s="441"/>
    </row>
    <row r="17" spans="2:10">
      <c r="B17" s="345"/>
      <c r="F17" s="441"/>
      <c r="G17" s="441"/>
      <c r="H17" s="441"/>
      <c r="I17" s="441"/>
      <c r="J17" s="441"/>
    </row>
    <row r="18" spans="2:10">
      <c r="B18" s="343"/>
    </row>
    <row r="19" spans="2:10" ht="16" thickBot="1">
      <c r="B19" s="258" t="s">
        <v>547</v>
      </c>
    </row>
    <row r="20" spans="2:10" ht="27.75" customHeight="1">
      <c r="B20" s="738" t="s">
        <v>504</v>
      </c>
      <c r="C20" s="714" t="s">
        <v>501</v>
      </c>
      <c r="D20" s="714" t="s">
        <v>505</v>
      </c>
      <c r="E20" s="714"/>
      <c r="F20" s="714" t="s">
        <v>506</v>
      </c>
      <c r="G20" s="705"/>
    </row>
    <row r="21" spans="2:10">
      <c r="B21" s="739"/>
      <c r="C21" s="715"/>
      <c r="D21" s="315" t="s">
        <v>507</v>
      </c>
      <c r="E21" s="315" t="s">
        <v>508</v>
      </c>
      <c r="F21" s="315" t="s">
        <v>507</v>
      </c>
      <c r="G21" s="314" t="s">
        <v>508</v>
      </c>
    </row>
    <row r="22" spans="2:10" ht="16" thickBot="1">
      <c r="B22" s="357" t="s">
        <v>11</v>
      </c>
      <c r="C22" s="358">
        <v>98</v>
      </c>
      <c r="D22" s="359">
        <v>29</v>
      </c>
      <c r="E22" s="359">
        <v>29.59</v>
      </c>
      <c r="F22" s="359">
        <v>57</v>
      </c>
      <c r="G22" s="361">
        <v>0.58160000000000001</v>
      </c>
    </row>
    <row r="23" spans="2:10">
      <c r="B23" s="561" t="s">
        <v>776</v>
      </c>
      <c r="C23" s="561"/>
    </row>
    <row r="24" spans="2:10">
      <c r="B24" s="254" t="s">
        <v>89</v>
      </c>
      <c r="C24" s="254"/>
      <c r="D24" s="254"/>
      <c r="E24" s="254"/>
      <c r="F24" s="254"/>
    </row>
    <row r="25" spans="2:10">
      <c r="B25" s="346"/>
    </row>
    <row r="26" spans="2:10">
      <c r="B26" s="346"/>
    </row>
    <row r="27" spans="2:10" ht="16" thickBot="1">
      <c r="B27" s="258" t="s">
        <v>548</v>
      </c>
    </row>
    <row r="28" spans="2:10">
      <c r="B28" s="742" t="s">
        <v>504</v>
      </c>
      <c r="C28" s="714" t="s">
        <v>509</v>
      </c>
      <c r="D28" s="714" t="s">
        <v>510</v>
      </c>
      <c r="E28" s="714" t="s">
        <v>511</v>
      </c>
      <c r="F28" s="714"/>
      <c r="G28" s="714"/>
      <c r="H28" s="705"/>
    </row>
    <row r="29" spans="2:10">
      <c r="B29" s="743"/>
      <c r="C29" s="715"/>
      <c r="D29" s="715"/>
      <c r="E29" s="315" t="s">
        <v>512</v>
      </c>
      <c r="F29" s="315" t="s">
        <v>513</v>
      </c>
      <c r="G29" s="315" t="s">
        <v>514</v>
      </c>
      <c r="H29" s="314" t="s">
        <v>254</v>
      </c>
    </row>
    <row r="30" spans="2:10" ht="16" thickBot="1">
      <c r="B30" s="366" t="s">
        <v>11</v>
      </c>
      <c r="C30" s="362">
        <v>10</v>
      </c>
      <c r="D30" s="363">
        <v>102</v>
      </c>
      <c r="E30" s="363" t="s">
        <v>70</v>
      </c>
      <c r="F30" s="363" t="s">
        <v>70</v>
      </c>
      <c r="G30" s="363">
        <v>37</v>
      </c>
      <c r="H30" s="364">
        <v>65</v>
      </c>
    </row>
    <row r="31" spans="2:10">
      <c r="B31" s="561" t="s">
        <v>776</v>
      </c>
      <c r="C31" s="561"/>
    </row>
    <row r="32" spans="2:10">
      <c r="B32" s="254" t="s">
        <v>89</v>
      </c>
      <c r="C32" s="254"/>
    </row>
    <row r="33" spans="2:8">
      <c r="B33" s="346"/>
    </row>
    <row r="34" spans="2:8">
      <c r="B34" s="258" t="s">
        <v>550</v>
      </c>
      <c r="C34" s="238"/>
      <c r="D34" s="238"/>
    </row>
    <row r="35" spans="2:8">
      <c r="B35" s="258"/>
      <c r="C35" s="238"/>
      <c r="D35" s="238"/>
    </row>
    <row r="36" spans="2:8" ht="16" thickBot="1">
      <c r="B36" s="382" t="s">
        <v>549</v>
      </c>
      <c r="C36" s="238"/>
      <c r="D36" s="238"/>
    </row>
    <row r="37" spans="2:8">
      <c r="B37" s="738" t="s">
        <v>2</v>
      </c>
      <c r="C37" s="714" t="s">
        <v>9</v>
      </c>
      <c r="D37" s="714"/>
      <c r="E37" s="705"/>
    </row>
    <row r="38" spans="2:8">
      <c r="B38" s="739"/>
      <c r="C38" s="315" t="s">
        <v>515</v>
      </c>
      <c r="D38" s="315" t="s">
        <v>516</v>
      </c>
      <c r="E38" s="314" t="s">
        <v>517</v>
      </c>
    </row>
    <row r="39" spans="2:8" ht="43" thickBot="1">
      <c r="B39" s="365" t="s">
        <v>11</v>
      </c>
      <c r="C39" s="359" t="s">
        <v>557</v>
      </c>
      <c r="D39" s="359">
        <v>8</v>
      </c>
      <c r="E39" s="367" t="s">
        <v>70</v>
      </c>
    </row>
    <row r="40" spans="2:8">
      <c r="B40" s="561" t="s">
        <v>776</v>
      </c>
      <c r="C40" s="561"/>
      <c r="D40" s="238"/>
    </row>
    <row r="41" spans="2:8">
      <c r="B41" s="235" t="s">
        <v>778</v>
      </c>
      <c r="C41" s="238"/>
      <c r="D41" s="238"/>
    </row>
    <row r="42" spans="2:8">
      <c r="B42" s="235"/>
      <c r="C42" s="238"/>
      <c r="D42" s="238"/>
    </row>
    <row r="43" spans="2:8">
      <c r="B43" s="238"/>
      <c r="C43" s="238"/>
      <c r="D43" s="238"/>
      <c r="E43" s="348"/>
    </row>
    <row r="44" spans="2:8">
      <c r="B44" s="258" t="s">
        <v>519</v>
      </c>
    </row>
    <row r="45" spans="2:8" ht="16" thickBot="1">
      <c r="B45" s="368" t="s">
        <v>627</v>
      </c>
      <c r="C45" s="368"/>
      <c r="D45" s="368"/>
    </row>
    <row r="46" spans="2:8" ht="15" customHeight="1">
      <c r="B46" s="738" t="s">
        <v>2</v>
      </c>
      <c r="C46" s="714" t="s">
        <v>520</v>
      </c>
      <c r="D46" s="714" t="s">
        <v>521</v>
      </c>
      <c r="E46" s="714" t="s">
        <v>522</v>
      </c>
      <c r="F46" s="714" t="s">
        <v>250</v>
      </c>
      <c r="G46" s="714"/>
      <c r="H46" s="705"/>
    </row>
    <row r="47" spans="2:8">
      <c r="B47" s="739"/>
      <c r="C47" s="715"/>
      <c r="D47" s="715"/>
      <c r="E47" s="715"/>
      <c r="F47" s="315" t="s">
        <v>7</v>
      </c>
      <c r="G47" s="315" t="s">
        <v>8</v>
      </c>
      <c r="H47" s="314" t="s">
        <v>9</v>
      </c>
    </row>
    <row r="48" spans="2:8" ht="28">
      <c r="B48" s="380" t="s">
        <v>11</v>
      </c>
      <c r="C48" s="351" t="s">
        <v>523</v>
      </c>
      <c r="D48" s="351" t="s">
        <v>524</v>
      </c>
      <c r="E48" s="379" t="s">
        <v>525</v>
      </c>
      <c r="F48" s="351">
        <v>2</v>
      </c>
      <c r="G48" s="351">
        <v>1</v>
      </c>
      <c r="H48" s="328">
        <v>0</v>
      </c>
    </row>
    <row r="49" spans="2:9" ht="28">
      <c r="B49" s="380" t="s">
        <v>11</v>
      </c>
      <c r="C49" s="351" t="s">
        <v>523</v>
      </c>
      <c r="D49" s="351" t="s">
        <v>524</v>
      </c>
      <c r="E49" s="379" t="s">
        <v>526</v>
      </c>
      <c r="F49" s="351">
        <v>1</v>
      </c>
      <c r="G49" s="351">
        <v>1</v>
      </c>
      <c r="H49" s="328">
        <v>1</v>
      </c>
    </row>
    <row r="50" spans="2:9" ht="26.25" customHeight="1" thickBot="1">
      <c r="B50" s="365" t="s">
        <v>11</v>
      </c>
      <c r="C50" s="369" t="s">
        <v>523</v>
      </c>
      <c r="D50" s="369" t="s">
        <v>527</v>
      </c>
      <c r="E50" s="381" t="s">
        <v>518</v>
      </c>
      <c r="F50" s="369">
        <v>0</v>
      </c>
      <c r="G50" s="369">
        <v>0</v>
      </c>
      <c r="H50" s="331">
        <v>1</v>
      </c>
    </row>
    <row r="51" spans="2:9">
      <c r="B51" s="561" t="s">
        <v>776</v>
      </c>
      <c r="C51" s="561"/>
    </row>
    <row r="52" spans="2:9">
      <c r="B52" s="349" t="s">
        <v>528</v>
      </c>
    </row>
    <row r="53" spans="2:9">
      <c r="B53" s="235"/>
    </row>
    <row r="54" spans="2:9" ht="16" thickBot="1">
      <c r="B54" s="368" t="s">
        <v>626</v>
      </c>
      <c r="C54" s="368"/>
      <c r="D54" s="368"/>
    </row>
    <row r="55" spans="2:9" ht="15" customHeight="1">
      <c r="B55" s="738" t="s">
        <v>2</v>
      </c>
      <c r="C55" s="714" t="s">
        <v>520</v>
      </c>
      <c r="D55" s="714" t="s">
        <v>521</v>
      </c>
      <c r="E55" s="714" t="s">
        <v>522</v>
      </c>
      <c r="F55" s="714" t="s">
        <v>250</v>
      </c>
      <c r="G55" s="714"/>
      <c r="H55" s="705"/>
    </row>
    <row r="56" spans="2:9">
      <c r="B56" s="739"/>
      <c r="C56" s="715"/>
      <c r="D56" s="715"/>
      <c r="E56" s="715"/>
      <c r="F56" s="315" t="s">
        <v>7</v>
      </c>
      <c r="G56" s="315" t="s">
        <v>8</v>
      </c>
      <c r="H56" s="314" t="s">
        <v>9</v>
      </c>
    </row>
    <row r="57" spans="2:9" ht="29" thickBot="1">
      <c r="B57" s="365" t="s">
        <v>11</v>
      </c>
      <c r="C57" s="369" t="s">
        <v>523</v>
      </c>
      <c r="D57" s="369" t="s">
        <v>524</v>
      </c>
      <c r="E57" s="381" t="s">
        <v>526</v>
      </c>
      <c r="F57" s="369">
        <v>0</v>
      </c>
      <c r="G57" s="369">
        <v>1</v>
      </c>
      <c r="H57" s="370">
        <v>0</v>
      </c>
      <c r="I57" s="441"/>
    </row>
    <row r="58" spans="2:9">
      <c r="B58" s="561" t="s">
        <v>776</v>
      </c>
      <c r="C58" s="561"/>
    </row>
    <row r="59" spans="2:9">
      <c r="B59" s="561" t="s">
        <v>528</v>
      </c>
      <c r="C59" s="561"/>
    </row>
    <row r="60" spans="2:9">
      <c r="B60" s="235"/>
    </row>
    <row r="61" spans="2:9">
      <c r="B61" s="235"/>
    </row>
    <row r="62" spans="2:9">
      <c r="B62" s="350"/>
    </row>
    <row r="63" spans="2:9" ht="16" thickBot="1">
      <c r="B63" s="258" t="s">
        <v>628</v>
      </c>
    </row>
    <row r="64" spans="2:9">
      <c r="B64" s="708" t="s">
        <v>2</v>
      </c>
      <c r="C64" s="710" t="s">
        <v>529</v>
      </c>
      <c r="D64" s="302" t="s">
        <v>530</v>
      </c>
      <c r="E64" s="302" t="s">
        <v>531</v>
      </c>
      <c r="F64" s="744" t="s">
        <v>532</v>
      </c>
    </row>
    <row r="65" spans="2:6">
      <c r="B65" s="709"/>
      <c r="C65" s="729"/>
      <c r="D65" s="276" t="s">
        <v>533</v>
      </c>
      <c r="E65" s="276" t="s">
        <v>533</v>
      </c>
      <c r="F65" s="745"/>
    </row>
    <row r="66" spans="2:6" ht="16" thickBot="1">
      <c r="B66" s="371" t="s">
        <v>11</v>
      </c>
      <c r="C66" s="369">
        <v>44</v>
      </c>
      <c r="D66" s="372">
        <v>1</v>
      </c>
      <c r="E66" s="372">
        <v>1</v>
      </c>
      <c r="F66" s="373">
        <v>1</v>
      </c>
    </row>
    <row r="67" spans="2:6">
      <c r="B67" s="561" t="s">
        <v>776</v>
      </c>
      <c r="C67" s="561"/>
      <c r="E67" s="352"/>
      <c r="F67" s="353"/>
    </row>
    <row r="68" spans="2:6">
      <c r="B68" s="254" t="s">
        <v>89</v>
      </c>
      <c r="C68" s="254"/>
      <c r="D68" s="254"/>
    </row>
    <row r="69" spans="2:6">
      <c r="B69" s="238"/>
      <c r="C69" s="238"/>
      <c r="D69" s="238"/>
    </row>
    <row r="70" spans="2:6">
      <c r="B70" s="238"/>
      <c r="C70" s="238"/>
      <c r="D70" s="238"/>
    </row>
    <row r="71" spans="2:6" ht="16" thickBot="1">
      <c r="B71" s="258" t="s">
        <v>629</v>
      </c>
    </row>
    <row r="72" spans="2:6">
      <c r="B72" s="375" t="s">
        <v>534</v>
      </c>
      <c r="C72" s="320" t="s">
        <v>46</v>
      </c>
      <c r="D72" s="313" t="s">
        <v>9</v>
      </c>
    </row>
    <row r="73" spans="2:6" ht="70">
      <c r="B73" s="740" t="s">
        <v>535</v>
      </c>
      <c r="C73" s="374" t="s">
        <v>551</v>
      </c>
      <c r="D73" s="376">
        <v>4.75</v>
      </c>
    </row>
    <row r="74" spans="2:6" ht="56">
      <c r="B74" s="740"/>
      <c r="C74" s="374" t="s">
        <v>552</v>
      </c>
      <c r="D74" s="376">
        <v>5.63</v>
      </c>
    </row>
    <row r="75" spans="2:6" ht="42">
      <c r="B75" s="740"/>
      <c r="C75" s="374" t="s">
        <v>553</v>
      </c>
      <c r="D75" s="376">
        <v>4</v>
      </c>
    </row>
    <row r="76" spans="2:6" ht="56">
      <c r="B76" s="740"/>
      <c r="C76" s="374" t="s">
        <v>554</v>
      </c>
      <c r="D76" s="377">
        <v>4.87</v>
      </c>
    </row>
    <row r="77" spans="2:6" ht="28">
      <c r="B77" s="740"/>
      <c r="C77" s="374" t="s">
        <v>555</v>
      </c>
      <c r="D77" s="376">
        <v>3.5</v>
      </c>
    </row>
    <row r="78" spans="2:6" ht="84">
      <c r="B78" s="740"/>
      <c r="C78" s="374" t="s">
        <v>556</v>
      </c>
      <c r="D78" s="376">
        <v>4.63</v>
      </c>
    </row>
    <row r="79" spans="2:6" ht="70">
      <c r="B79" s="740" t="s">
        <v>536</v>
      </c>
      <c r="C79" s="308" t="s">
        <v>537</v>
      </c>
      <c r="D79" s="376">
        <v>5.36</v>
      </c>
    </row>
    <row r="80" spans="2:6" ht="56">
      <c r="B80" s="740"/>
      <c r="C80" s="308" t="s">
        <v>538</v>
      </c>
      <c r="D80" s="376">
        <v>5.31</v>
      </c>
    </row>
    <row r="81" spans="2:4" ht="84">
      <c r="B81" s="740"/>
      <c r="C81" s="308" t="s">
        <v>539</v>
      </c>
      <c r="D81" s="376">
        <v>5.63</v>
      </c>
    </row>
    <row r="82" spans="2:4" ht="70">
      <c r="B82" s="740"/>
      <c r="C82" s="308" t="s">
        <v>540</v>
      </c>
      <c r="D82" s="376">
        <v>5.74</v>
      </c>
    </row>
    <row r="83" spans="2:4" ht="56">
      <c r="B83" s="740" t="s">
        <v>541</v>
      </c>
      <c r="C83" s="308" t="s">
        <v>542</v>
      </c>
      <c r="D83" s="376" t="s">
        <v>543</v>
      </c>
    </row>
    <row r="84" spans="2:4" ht="57" thickBot="1">
      <c r="B84" s="741"/>
      <c r="C84" s="317" t="s">
        <v>544</v>
      </c>
      <c r="D84" s="378" t="s">
        <v>545</v>
      </c>
    </row>
    <row r="85" spans="2:4">
      <c r="B85" s="561" t="s">
        <v>776</v>
      </c>
      <c r="C85" s="561"/>
    </row>
    <row r="86" spans="2:4">
      <c r="B86" s="561" t="s">
        <v>89</v>
      </c>
      <c r="C86" s="561"/>
    </row>
    <row r="87" spans="2:4">
      <c r="B87" s="354"/>
    </row>
    <row r="88" spans="2:4">
      <c r="B88" s="354"/>
    </row>
  </sheetData>
  <mergeCells count="36">
    <mergeCell ref="F64:F65"/>
    <mergeCell ref="D55:D56"/>
    <mergeCell ref="E55:E56"/>
    <mergeCell ref="F55:H55"/>
    <mergeCell ref="B37:B38"/>
    <mergeCell ref="C37:E37"/>
    <mergeCell ref="E46:E47"/>
    <mergeCell ref="F46:H46"/>
    <mergeCell ref="B46:B47"/>
    <mergeCell ref="C46:C47"/>
    <mergeCell ref="D46:D47"/>
    <mergeCell ref="B23:C23"/>
    <mergeCell ref="C28:C29"/>
    <mergeCell ref="D28:D29"/>
    <mergeCell ref="E28:H28"/>
    <mergeCell ref="B31:C31"/>
    <mergeCell ref="B28:B29"/>
    <mergeCell ref="B15:C15"/>
    <mergeCell ref="B20:B21"/>
    <mergeCell ref="C20:C21"/>
    <mergeCell ref="D20:E20"/>
    <mergeCell ref="F20:G20"/>
    <mergeCell ref="B86:C86"/>
    <mergeCell ref="B51:C51"/>
    <mergeCell ref="B40:C40"/>
    <mergeCell ref="B58:C58"/>
    <mergeCell ref="B59:C59"/>
    <mergeCell ref="B67:C67"/>
    <mergeCell ref="B85:C85"/>
    <mergeCell ref="B79:B82"/>
    <mergeCell ref="B83:B84"/>
    <mergeCell ref="B73:B78"/>
    <mergeCell ref="B64:B65"/>
    <mergeCell ref="C64:C65"/>
    <mergeCell ref="B55:B56"/>
    <mergeCell ref="C55:C56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8193" r:id="rId4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165100</xdr:rowOff>
              </from>
              <to>
                <xdr:col>2</xdr:col>
                <xdr:colOff>762000</xdr:colOff>
                <xdr:row>4</xdr:row>
                <xdr:rowOff>101600</xdr:rowOff>
              </to>
            </anchor>
          </objectPr>
        </oleObject>
      </mc:Choice>
      <mc:Fallback>
        <oleObject progId="PBrush" shapeId="819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6:AA320"/>
  <sheetViews>
    <sheetView zoomScaleNormal="100" workbookViewId="0">
      <selection activeCell="B155" sqref="B155"/>
    </sheetView>
  </sheetViews>
  <sheetFormatPr baseColWidth="10" defaultRowHeight="15"/>
  <cols>
    <col min="1" max="1" width="3.33203125" customWidth="1"/>
    <col min="2" max="2" width="58.83203125" customWidth="1"/>
    <col min="3" max="3" width="16.6640625" customWidth="1"/>
    <col min="4" max="4" width="24.1640625" customWidth="1"/>
    <col min="5" max="5" width="13.33203125" customWidth="1"/>
    <col min="6" max="6" width="13" customWidth="1"/>
    <col min="7" max="8" width="11.6640625" customWidth="1"/>
    <col min="9" max="9" width="13" customWidth="1"/>
    <col min="10" max="11" width="7.5" customWidth="1"/>
    <col min="12" max="12" width="33.1640625" customWidth="1"/>
    <col min="13" max="13" width="17.5" customWidth="1"/>
    <col min="14" max="14" width="11" customWidth="1"/>
    <col min="15" max="15" width="18.1640625" customWidth="1"/>
    <col min="16" max="18" width="7.5" customWidth="1"/>
    <col min="23" max="23" width="25" customWidth="1"/>
    <col min="24" max="24" width="23.33203125" customWidth="1"/>
  </cols>
  <sheetData>
    <row r="6" spans="2:18" ht="18">
      <c r="B6" s="264" t="s">
        <v>37</v>
      </c>
    </row>
    <row r="8" spans="2:18" ht="16">
      <c r="B8" s="414" t="s">
        <v>625</v>
      </c>
    </row>
    <row r="10" spans="2:18" ht="16" thickBot="1">
      <c r="B10" s="760" t="s">
        <v>630</v>
      </c>
      <c r="C10" s="760"/>
      <c r="D10" s="760"/>
      <c r="E10" s="760"/>
      <c r="F10" s="760"/>
      <c r="G10" s="760"/>
      <c r="H10" s="760"/>
      <c r="I10" s="760"/>
      <c r="J10" s="393"/>
      <c r="K10" s="394"/>
      <c r="L10" s="395"/>
      <c r="M10" s="396"/>
      <c r="N10" s="396"/>
      <c r="O10" s="396"/>
      <c r="P10" s="393"/>
      <c r="Q10" s="398"/>
      <c r="R10" s="398"/>
    </row>
    <row r="11" spans="2:18" ht="28">
      <c r="B11" s="312" t="s">
        <v>596</v>
      </c>
      <c r="C11" s="301" t="s">
        <v>597</v>
      </c>
      <c r="D11" s="313" t="s">
        <v>598</v>
      </c>
      <c r="I11" s="393"/>
      <c r="J11" s="393"/>
      <c r="K11" s="394"/>
      <c r="L11" s="395"/>
      <c r="M11" s="396"/>
      <c r="N11" s="396"/>
      <c r="O11" s="396"/>
      <c r="P11" s="393"/>
      <c r="Q11" s="398"/>
      <c r="R11" s="398"/>
    </row>
    <row r="12" spans="2:18">
      <c r="B12" s="419" t="s">
        <v>599</v>
      </c>
      <c r="C12" s="415">
        <v>1</v>
      </c>
      <c r="D12" s="416" t="s">
        <v>600</v>
      </c>
      <c r="I12" s="393"/>
      <c r="J12" s="393"/>
      <c r="K12" s="399"/>
      <c r="L12" s="400"/>
      <c r="M12" s="396"/>
      <c r="N12" s="396"/>
      <c r="O12" s="396"/>
      <c r="P12" s="393"/>
      <c r="Q12" s="398"/>
      <c r="R12" s="398"/>
    </row>
    <row r="13" spans="2:18">
      <c r="B13" s="420" t="s">
        <v>601</v>
      </c>
      <c r="C13" s="415">
        <v>1</v>
      </c>
      <c r="D13" s="416" t="s">
        <v>600</v>
      </c>
      <c r="I13" s="393"/>
      <c r="J13" s="393"/>
      <c r="K13" s="399"/>
      <c r="L13" s="400"/>
      <c r="M13" s="396"/>
      <c r="N13" s="396"/>
      <c r="O13" s="396"/>
      <c r="P13" s="393"/>
      <c r="Q13" s="398"/>
      <c r="R13" s="398"/>
    </row>
    <row r="14" spans="2:18">
      <c r="B14" s="419" t="s">
        <v>602</v>
      </c>
      <c r="C14" s="415">
        <v>2</v>
      </c>
      <c r="D14" s="416" t="s">
        <v>600</v>
      </c>
      <c r="I14" s="393"/>
      <c r="J14" s="393"/>
      <c r="K14" s="399"/>
      <c r="L14" s="400"/>
      <c r="M14" s="396"/>
      <c r="N14" s="396"/>
      <c r="O14" s="396"/>
      <c r="P14" s="393"/>
      <c r="Q14" s="398"/>
      <c r="R14" s="398"/>
    </row>
    <row r="15" spans="2:18">
      <c r="B15" s="419" t="s">
        <v>603</v>
      </c>
      <c r="C15" s="415">
        <v>1</v>
      </c>
      <c r="D15" s="416" t="s">
        <v>600</v>
      </c>
      <c r="I15" s="393"/>
      <c r="J15" s="393"/>
      <c r="K15" s="399"/>
      <c r="L15" s="400"/>
      <c r="M15" s="396"/>
      <c r="N15" s="396"/>
      <c r="O15" s="396"/>
      <c r="P15" s="393"/>
      <c r="Q15" s="398"/>
      <c r="R15" s="398"/>
    </row>
    <row r="16" spans="2:18">
      <c r="B16" s="419" t="s">
        <v>604</v>
      </c>
      <c r="C16" s="415">
        <v>1</v>
      </c>
      <c r="D16" s="416" t="s">
        <v>600</v>
      </c>
      <c r="I16" s="393"/>
      <c r="J16" s="393"/>
      <c r="K16" s="399"/>
      <c r="L16" s="400"/>
      <c r="M16" s="396"/>
      <c r="N16" s="396"/>
      <c r="O16" s="396"/>
      <c r="P16" s="393"/>
      <c r="Q16" s="398"/>
      <c r="R16" s="398"/>
    </row>
    <row r="17" spans="2:18">
      <c r="B17" s="419" t="s">
        <v>605</v>
      </c>
      <c r="C17" s="415">
        <v>1</v>
      </c>
      <c r="D17" s="416" t="s">
        <v>600</v>
      </c>
      <c r="I17" s="393"/>
      <c r="J17" s="393"/>
      <c r="K17" s="399"/>
      <c r="L17" s="400"/>
      <c r="M17" s="395"/>
      <c r="N17" s="239"/>
      <c r="O17" s="239"/>
      <c r="P17" s="393"/>
      <c r="Q17" s="398"/>
      <c r="R17" s="398"/>
    </row>
    <row r="18" spans="2:18">
      <c r="B18" s="419" t="s">
        <v>606</v>
      </c>
      <c r="C18" s="415">
        <v>1</v>
      </c>
      <c r="D18" s="416" t="s">
        <v>600</v>
      </c>
      <c r="I18" s="393"/>
      <c r="J18" s="393"/>
      <c r="K18" s="399"/>
      <c r="L18" s="400"/>
      <c r="M18" s="395"/>
      <c r="N18" s="239"/>
      <c r="O18" s="239"/>
      <c r="P18" s="393"/>
      <c r="Q18" s="398"/>
      <c r="R18" s="398"/>
    </row>
    <row r="19" spans="2:18">
      <c r="B19" s="419" t="s">
        <v>607</v>
      </c>
      <c r="C19" s="415">
        <v>1</v>
      </c>
      <c r="D19" s="416" t="s">
        <v>600</v>
      </c>
      <c r="I19" s="393"/>
      <c r="J19" s="393"/>
      <c r="K19" s="399"/>
      <c r="L19" s="400"/>
      <c r="M19" s="400"/>
      <c r="N19" s="393"/>
      <c r="O19" s="393"/>
      <c r="P19" s="393"/>
      <c r="Q19" s="398"/>
      <c r="R19" s="398"/>
    </row>
    <row r="20" spans="2:18">
      <c r="B20" s="419" t="s">
        <v>608</v>
      </c>
      <c r="C20" s="415">
        <v>1</v>
      </c>
      <c r="D20" s="416" t="s">
        <v>600</v>
      </c>
      <c r="I20" s="393"/>
      <c r="J20" s="393"/>
      <c r="K20" s="399"/>
      <c r="L20" s="400"/>
      <c r="M20" s="400"/>
      <c r="N20" s="393"/>
      <c r="O20" s="393"/>
      <c r="P20" s="393"/>
      <c r="Q20" s="398"/>
      <c r="R20" s="398"/>
    </row>
    <row r="21" spans="2:18">
      <c r="B21" s="419" t="s">
        <v>609</v>
      </c>
      <c r="C21" s="415">
        <v>1</v>
      </c>
      <c r="D21" s="416" t="s">
        <v>600</v>
      </c>
      <c r="I21" s="393"/>
      <c r="J21" s="393"/>
      <c r="K21" s="399"/>
      <c r="L21" s="400"/>
      <c r="M21" s="400"/>
      <c r="N21" s="393"/>
      <c r="O21" s="393"/>
      <c r="P21" s="393"/>
      <c r="Q21" s="398"/>
      <c r="R21" s="398"/>
    </row>
    <row r="22" spans="2:18">
      <c r="B22" s="420" t="s">
        <v>610</v>
      </c>
      <c r="C22" s="415">
        <v>1</v>
      </c>
      <c r="D22" s="416" t="s">
        <v>600</v>
      </c>
      <c r="I22" s="393"/>
      <c r="J22" s="393"/>
      <c r="K22" s="399"/>
      <c r="L22" s="400"/>
      <c r="M22" s="400"/>
      <c r="N22" s="393"/>
      <c r="O22" s="393"/>
      <c r="P22" s="393"/>
      <c r="Q22" s="398"/>
      <c r="R22" s="398"/>
    </row>
    <row r="23" spans="2:18">
      <c r="B23" s="419" t="s">
        <v>611</v>
      </c>
      <c r="C23" s="415">
        <v>1</v>
      </c>
      <c r="D23" s="416" t="s">
        <v>600</v>
      </c>
      <c r="I23" s="393"/>
      <c r="J23" s="393"/>
      <c r="K23" s="399"/>
      <c r="L23" s="400"/>
      <c r="M23" s="400"/>
      <c r="N23" s="393"/>
      <c r="O23" s="393"/>
      <c r="P23" s="393"/>
      <c r="Q23" s="398"/>
      <c r="R23" s="398"/>
    </row>
    <row r="24" spans="2:18">
      <c r="B24" s="419" t="s">
        <v>612</v>
      </c>
      <c r="C24" s="415">
        <v>1</v>
      </c>
      <c r="D24" s="416" t="s">
        <v>600</v>
      </c>
      <c r="I24" s="397"/>
      <c r="J24" s="397"/>
      <c r="K24" s="400"/>
      <c r="L24" s="400"/>
      <c r="M24" s="400"/>
      <c r="N24" s="393"/>
      <c r="O24" s="393"/>
      <c r="P24" s="393"/>
      <c r="Q24" s="398"/>
      <c r="R24" s="398"/>
    </row>
    <row r="25" spans="2:18">
      <c r="B25" s="419" t="s">
        <v>613</v>
      </c>
      <c r="C25" s="415">
        <v>1</v>
      </c>
      <c r="D25" s="416" t="s">
        <v>600</v>
      </c>
      <c r="I25" s="393"/>
      <c r="J25" s="393"/>
      <c r="K25" s="400"/>
      <c r="L25" s="400"/>
      <c r="M25" s="400"/>
      <c r="N25" s="393"/>
      <c r="O25" s="393"/>
      <c r="P25" s="393"/>
      <c r="Q25" s="398"/>
      <c r="R25" s="398"/>
    </row>
    <row r="26" spans="2:18" ht="16" thickBot="1">
      <c r="B26" s="421" t="s">
        <v>614</v>
      </c>
      <c r="C26" s="417">
        <v>1</v>
      </c>
      <c r="D26" s="418" t="s">
        <v>600</v>
      </c>
      <c r="I26" s="397"/>
      <c r="J26" s="397"/>
      <c r="K26" s="400"/>
      <c r="L26" s="400"/>
      <c r="M26" s="400"/>
      <c r="N26" s="393"/>
      <c r="O26" s="393"/>
      <c r="P26" s="393"/>
      <c r="Q26" s="398"/>
      <c r="R26" s="398"/>
    </row>
    <row r="27" spans="2:18">
      <c r="B27" s="561" t="s">
        <v>776</v>
      </c>
      <c r="C27" s="561"/>
      <c r="Q27" s="398"/>
      <c r="R27" s="398"/>
    </row>
    <row r="28" spans="2:18">
      <c r="B28" s="254" t="s">
        <v>89</v>
      </c>
      <c r="C28" s="254"/>
      <c r="Q28" s="398"/>
      <c r="R28" s="398"/>
    </row>
    <row r="29" spans="2:18">
      <c r="B29" s="258"/>
      <c r="Q29" s="398"/>
      <c r="R29" s="398"/>
    </row>
    <row r="30" spans="2:18" s="2" customFormat="1" ht="14" thickBot="1">
      <c r="B30" s="56" t="s">
        <v>656</v>
      </c>
      <c r="C30" s="56"/>
      <c r="D30" s="56"/>
      <c r="E30" s="56"/>
      <c r="F30" s="56"/>
    </row>
    <row r="31" spans="2:18" s="2" customFormat="1" ht="28">
      <c r="B31" s="761" t="s">
        <v>631</v>
      </c>
      <c r="C31" s="425" t="s">
        <v>632</v>
      </c>
    </row>
    <row r="32" spans="2:18" s="2" customFormat="1" ht="14">
      <c r="B32" s="762"/>
      <c r="C32" s="426" t="s">
        <v>11</v>
      </c>
    </row>
    <row r="33" spans="2:4" s="2" customFormat="1" ht="14">
      <c r="B33" s="427" t="s">
        <v>633</v>
      </c>
      <c r="C33" s="310">
        <v>5.82</v>
      </c>
    </row>
    <row r="34" spans="2:4" s="2" customFormat="1" ht="28">
      <c r="B34" s="427" t="s">
        <v>634</v>
      </c>
      <c r="C34" s="310">
        <v>4.82</v>
      </c>
    </row>
    <row r="35" spans="2:4" s="2" customFormat="1" ht="28">
      <c r="B35" s="427" t="s">
        <v>635</v>
      </c>
      <c r="C35" s="310">
        <v>5.18</v>
      </c>
    </row>
    <row r="36" spans="2:4" s="2" customFormat="1" ht="14">
      <c r="B36" s="427" t="s">
        <v>636</v>
      </c>
      <c r="C36" s="310">
        <v>5.65</v>
      </c>
    </row>
    <row r="37" spans="2:4" s="2" customFormat="1" ht="28">
      <c r="B37" s="427" t="s">
        <v>637</v>
      </c>
      <c r="C37" s="310">
        <v>5.63</v>
      </c>
    </row>
    <row r="38" spans="2:4" s="2" customFormat="1" ht="28">
      <c r="B38" s="427" t="s">
        <v>638</v>
      </c>
      <c r="C38" s="310">
        <v>6.63</v>
      </c>
    </row>
    <row r="39" spans="2:4" s="2" customFormat="1" ht="28">
      <c r="B39" s="427" t="s">
        <v>639</v>
      </c>
      <c r="C39" s="310">
        <v>4.4400000000000004</v>
      </c>
    </row>
    <row r="40" spans="2:4" s="2" customFormat="1" ht="14">
      <c r="B40" s="427" t="s">
        <v>640</v>
      </c>
      <c r="C40" s="310">
        <v>4.9400000000000004</v>
      </c>
    </row>
    <row r="41" spans="2:4" s="2" customFormat="1" ht="28">
      <c r="B41" s="427" t="s">
        <v>641</v>
      </c>
      <c r="C41" s="310">
        <v>6.25</v>
      </c>
    </row>
    <row r="42" spans="2:4" s="2" customFormat="1" ht="28">
      <c r="B42" s="427" t="s">
        <v>642</v>
      </c>
      <c r="C42" s="310">
        <v>5.44</v>
      </c>
    </row>
    <row r="43" spans="2:4" s="2" customFormat="1" ht="14">
      <c r="B43" s="427" t="s">
        <v>643</v>
      </c>
      <c r="C43" s="310">
        <v>5.12</v>
      </c>
    </row>
    <row r="44" spans="2:4" s="2" customFormat="1" ht="29" thickBot="1">
      <c r="B44" s="428" t="s">
        <v>644</v>
      </c>
      <c r="C44" s="311">
        <v>6.12</v>
      </c>
    </row>
    <row r="45" spans="2:4" s="2" customFormat="1" ht="13">
      <c r="B45" s="561" t="s">
        <v>776</v>
      </c>
      <c r="C45" s="561"/>
    </row>
    <row r="46" spans="2:4" s="2" customFormat="1" ht="13">
      <c r="B46" s="254" t="s">
        <v>89</v>
      </c>
      <c r="C46" s="254"/>
      <c r="D46" s="325"/>
    </row>
    <row r="47" spans="2:4" s="2" customFormat="1" ht="13">
      <c r="B47" s="423"/>
      <c r="C47" s="423"/>
      <c r="D47" s="325"/>
    </row>
    <row r="48" spans="2:4" s="2" customFormat="1" ht="13">
      <c r="B48" s="31"/>
      <c r="C48" s="31"/>
    </row>
    <row r="49" spans="2:6" s="2" customFormat="1" ht="12.75" customHeight="1" thickBot="1">
      <c r="B49" s="56" t="s">
        <v>657</v>
      </c>
      <c r="C49" s="424"/>
      <c r="D49" s="56"/>
      <c r="E49" s="56"/>
      <c r="F49" s="56"/>
    </row>
    <row r="50" spans="2:6" s="2" customFormat="1" ht="28">
      <c r="B50" s="763" t="s">
        <v>631</v>
      </c>
      <c r="C50" s="425" t="s">
        <v>632</v>
      </c>
    </row>
    <row r="51" spans="2:6" s="2" customFormat="1" ht="14">
      <c r="B51" s="764"/>
      <c r="C51" s="426" t="s">
        <v>11</v>
      </c>
    </row>
    <row r="52" spans="2:6" s="2" customFormat="1" ht="14">
      <c r="B52" s="427" t="s">
        <v>645</v>
      </c>
      <c r="C52" s="310">
        <v>5.64</v>
      </c>
    </row>
    <row r="53" spans="2:6" s="2" customFormat="1" ht="28">
      <c r="B53" s="427" t="s">
        <v>646</v>
      </c>
      <c r="C53" s="310">
        <v>5.21</v>
      </c>
    </row>
    <row r="54" spans="2:6" s="2" customFormat="1" ht="14">
      <c r="B54" s="427" t="s">
        <v>647</v>
      </c>
      <c r="C54" s="310">
        <v>5.64</v>
      </c>
    </row>
    <row r="55" spans="2:6" s="2" customFormat="1" ht="14">
      <c r="B55" s="427" t="s">
        <v>648</v>
      </c>
      <c r="C55" s="310">
        <v>4.93</v>
      </c>
    </row>
    <row r="56" spans="2:6" s="2" customFormat="1" ht="14">
      <c r="B56" s="427" t="s">
        <v>649</v>
      </c>
      <c r="C56" s="310">
        <v>5.57</v>
      </c>
    </row>
    <row r="57" spans="2:6" s="2" customFormat="1" ht="28">
      <c r="B57" s="427" t="s">
        <v>650</v>
      </c>
      <c r="C57" s="310">
        <v>5.42</v>
      </c>
    </row>
    <row r="58" spans="2:6" s="2" customFormat="1" ht="28">
      <c r="B58" s="427" t="s">
        <v>651</v>
      </c>
      <c r="C58" s="310">
        <v>5.28</v>
      </c>
    </row>
    <row r="59" spans="2:6" s="2" customFormat="1" ht="28">
      <c r="B59" s="427" t="s">
        <v>652</v>
      </c>
      <c r="C59" s="310">
        <v>5.78</v>
      </c>
    </row>
    <row r="60" spans="2:6" s="2" customFormat="1" ht="29" thickBot="1">
      <c r="B60" s="428" t="s">
        <v>653</v>
      </c>
      <c r="C60" s="311">
        <v>5.22</v>
      </c>
    </row>
    <row r="61" spans="2:6" s="2" customFormat="1" ht="13">
      <c r="B61" s="561" t="s">
        <v>776</v>
      </c>
      <c r="C61" s="561"/>
    </row>
    <row r="62" spans="2:6" s="2" customFormat="1" ht="13">
      <c r="B62" s="254" t="s">
        <v>89</v>
      </c>
      <c r="C62" s="254"/>
      <c r="D62" s="325"/>
    </row>
    <row r="63" spans="2:6" s="2" customFormat="1" ht="13">
      <c r="B63" s="325"/>
      <c r="C63" s="325"/>
      <c r="D63" s="325"/>
    </row>
    <row r="64" spans="2:6" s="2" customFormat="1" ht="13">
      <c r="B64" s="325"/>
      <c r="C64" s="325"/>
      <c r="D64" s="325"/>
    </row>
    <row r="65" spans="2:5" s="262" customFormat="1" ht="16" thickBot="1">
      <c r="B65" s="255" t="s">
        <v>658</v>
      </c>
    </row>
    <row r="66" spans="2:5" s="262" customFormat="1" ht="28">
      <c r="B66" s="738" t="s">
        <v>333</v>
      </c>
      <c r="C66" s="301" t="s">
        <v>615</v>
      </c>
      <c r="D66" s="301" t="s">
        <v>616</v>
      </c>
      <c r="E66" s="765" t="s">
        <v>654</v>
      </c>
    </row>
    <row r="67" spans="2:5" s="262" customFormat="1" ht="56">
      <c r="B67" s="739"/>
      <c r="C67" s="429" t="s">
        <v>617</v>
      </c>
      <c r="D67" s="429" t="s">
        <v>618</v>
      </c>
      <c r="E67" s="766"/>
    </row>
    <row r="68" spans="2:5" s="262" customFormat="1">
      <c r="B68" s="431" t="s">
        <v>569</v>
      </c>
      <c r="C68" s="430">
        <v>6.07</v>
      </c>
      <c r="D68" s="430">
        <v>5.2</v>
      </c>
      <c r="E68" s="310">
        <f t="shared" ref="E68:E104" si="0">AVERAGE(C68:D68)</f>
        <v>5.6349999999999998</v>
      </c>
    </row>
    <row r="69" spans="2:5" s="262" customFormat="1">
      <c r="B69" s="431" t="s">
        <v>571</v>
      </c>
      <c r="C69" s="430">
        <v>4.75</v>
      </c>
      <c r="D69" s="430">
        <v>4.63</v>
      </c>
      <c r="E69" s="310">
        <f t="shared" si="0"/>
        <v>4.6899999999999995</v>
      </c>
    </row>
    <row r="70" spans="2:5" s="262" customFormat="1">
      <c r="B70" s="431" t="s">
        <v>361</v>
      </c>
      <c r="C70" s="430">
        <v>4.18</v>
      </c>
      <c r="D70" s="430">
        <v>4.47</v>
      </c>
      <c r="E70" s="310">
        <f>AVERAGE(C70:D70)</f>
        <v>4.3249999999999993</v>
      </c>
    </row>
    <row r="71" spans="2:5" s="262" customFormat="1">
      <c r="B71" s="431" t="s">
        <v>572</v>
      </c>
      <c r="C71" s="430">
        <v>5.59</v>
      </c>
      <c r="D71" s="430">
        <v>5.65</v>
      </c>
      <c r="E71" s="310">
        <f t="shared" si="0"/>
        <v>5.62</v>
      </c>
    </row>
    <row r="72" spans="2:5" s="262" customFormat="1">
      <c r="B72" s="431" t="s">
        <v>573</v>
      </c>
      <c r="C72" s="430">
        <v>6.5</v>
      </c>
      <c r="D72" s="430">
        <v>6.4</v>
      </c>
      <c r="E72" s="310">
        <f t="shared" si="0"/>
        <v>6.45</v>
      </c>
    </row>
    <row r="73" spans="2:5" s="262" customFormat="1">
      <c r="B73" s="431" t="s">
        <v>574</v>
      </c>
      <c r="C73" s="430">
        <v>5.13</v>
      </c>
      <c r="D73" s="430">
        <v>4.83</v>
      </c>
      <c r="E73" s="310">
        <f t="shared" si="0"/>
        <v>4.9800000000000004</v>
      </c>
    </row>
    <row r="74" spans="2:5" s="262" customFormat="1">
      <c r="B74" s="431" t="s">
        <v>575</v>
      </c>
      <c r="C74" s="430">
        <v>6.3</v>
      </c>
      <c r="D74" s="430">
        <v>6.2</v>
      </c>
      <c r="E74" s="310">
        <f t="shared" si="0"/>
        <v>6.25</v>
      </c>
    </row>
    <row r="75" spans="2:5" s="262" customFormat="1">
      <c r="B75" s="431" t="s">
        <v>576</v>
      </c>
      <c r="C75" s="430">
        <v>5.2</v>
      </c>
      <c r="D75" s="430">
        <v>5.3</v>
      </c>
      <c r="E75" s="310">
        <f t="shared" si="0"/>
        <v>5.25</v>
      </c>
    </row>
    <row r="76" spans="2:5" s="262" customFormat="1">
      <c r="B76" s="431" t="s">
        <v>577</v>
      </c>
      <c r="C76" s="430">
        <v>4.91</v>
      </c>
      <c r="D76" s="430">
        <v>4.45</v>
      </c>
      <c r="E76" s="310">
        <f>AVERAGE(C76:D76)</f>
        <v>4.68</v>
      </c>
    </row>
    <row r="77" spans="2:5" s="262" customFormat="1">
      <c r="B77" s="431" t="s">
        <v>371</v>
      </c>
      <c r="C77" s="430">
        <v>5.0999999999999996</v>
      </c>
      <c r="D77" s="430">
        <v>4.9000000000000004</v>
      </c>
      <c r="E77" s="310">
        <f t="shared" si="0"/>
        <v>5</v>
      </c>
    </row>
    <row r="78" spans="2:5" s="262" customFormat="1">
      <c r="B78" s="431" t="s">
        <v>375</v>
      </c>
      <c r="C78" s="430">
        <v>5.38</v>
      </c>
      <c r="D78" s="430">
        <v>4.9400000000000004</v>
      </c>
      <c r="E78" s="310">
        <f t="shared" si="0"/>
        <v>5.16</v>
      </c>
    </row>
    <row r="79" spans="2:5" s="262" customFormat="1">
      <c r="B79" s="431" t="s">
        <v>377</v>
      </c>
      <c r="C79" s="430">
        <v>4.8499999999999996</v>
      </c>
      <c r="D79" s="430">
        <v>5.15</v>
      </c>
      <c r="E79" s="310">
        <f t="shared" si="0"/>
        <v>5</v>
      </c>
    </row>
    <row r="80" spans="2:5" s="262" customFormat="1">
      <c r="B80" s="431" t="s">
        <v>379</v>
      </c>
      <c r="C80" s="430">
        <v>5.92</v>
      </c>
      <c r="D80" s="430">
        <v>5.92</v>
      </c>
      <c r="E80" s="310">
        <f t="shared" si="0"/>
        <v>5.92</v>
      </c>
    </row>
    <row r="81" spans="2:6" s="262" customFormat="1">
      <c r="B81" s="431" t="s">
        <v>383</v>
      </c>
      <c r="C81" s="430">
        <v>6.48</v>
      </c>
      <c r="D81" s="430">
        <v>6.42</v>
      </c>
      <c r="E81" s="310">
        <f t="shared" si="0"/>
        <v>6.45</v>
      </c>
      <c r="F81" s="413"/>
    </row>
    <row r="82" spans="2:6" s="262" customFormat="1">
      <c r="B82" s="431" t="s">
        <v>384</v>
      </c>
      <c r="C82" s="430">
        <v>4.46</v>
      </c>
      <c r="D82" s="430">
        <v>5.09</v>
      </c>
      <c r="E82" s="310">
        <f t="shared" si="0"/>
        <v>4.7750000000000004</v>
      </c>
    </row>
    <row r="83" spans="2:6" s="262" customFormat="1">
      <c r="B83" s="431" t="s">
        <v>386</v>
      </c>
      <c r="C83" s="430">
        <v>6.43</v>
      </c>
      <c r="D83" s="430">
        <v>6.36</v>
      </c>
      <c r="E83" s="310">
        <f t="shared" si="0"/>
        <v>6.3949999999999996</v>
      </c>
    </row>
    <row r="84" spans="2:6" s="262" customFormat="1" ht="28">
      <c r="B84" s="431" t="s">
        <v>389</v>
      </c>
      <c r="C84" s="430">
        <v>5.5</v>
      </c>
      <c r="D84" s="430">
        <v>4.67</v>
      </c>
      <c r="E84" s="310">
        <f t="shared" si="0"/>
        <v>5.085</v>
      </c>
    </row>
    <row r="85" spans="2:6" s="262" customFormat="1">
      <c r="B85" s="431" t="s">
        <v>391</v>
      </c>
      <c r="C85" s="430">
        <v>4.55</v>
      </c>
      <c r="D85" s="430">
        <v>4.3600000000000003</v>
      </c>
      <c r="E85" s="310">
        <f>AVERAGE(C85:D85)</f>
        <v>4.4550000000000001</v>
      </c>
    </row>
    <row r="86" spans="2:6" s="262" customFormat="1">
      <c r="B86" s="431" t="s">
        <v>394</v>
      </c>
      <c r="C86" s="430">
        <v>5.67</v>
      </c>
      <c r="D86" s="430">
        <v>5.78</v>
      </c>
      <c r="E86" s="310">
        <f t="shared" si="0"/>
        <v>5.7249999999999996</v>
      </c>
    </row>
    <row r="87" spans="2:6" s="262" customFormat="1">
      <c r="B87" s="431" t="s">
        <v>396</v>
      </c>
      <c r="C87" s="430">
        <v>6.25</v>
      </c>
      <c r="D87" s="430">
        <v>5.86</v>
      </c>
      <c r="E87" s="310">
        <f t="shared" si="0"/>
        <v>6.0549999999999997</v>
      </c>
    </row>
    <row r="88" spans="2:6" s="262" customFormat="1">
      <c r="B88" s="431" t="s">
        <v>399</v>
      </c>
      <c r="C88" s="430">
        <v>5.87</v>
      </c>
      <c r="D88" s="430">
        <v>5.93</v>
      </c>
      <c r="E88" s="310">
        <f t="shared" si="0"/>
        <v>5.9</v>
      </c>
    </row>
    <row r="89" spans="2:6" s="262" customFormat="1">
      <c r="B89" s="431" t="s">
        <v>401</v>
      </c>
      <c r="C89" s="430">
        <v>6.7</v>
      </c>
      <c r="D89" s="430">
        <v>5.9</v>
      </c>
      <c r="E89" s="310">
        <f t="shared" si="0"/>
        <v>6.3000000000000007</v>
      </c>
    </row>
    <row r="90" spans="2:6" s="262" customFormat="1">
      <c r="B90" s="431" t="s">
        <v>404</v>
      </c>
      <c r="C90" s="430">
        <v>5.89</v>
      </c>
      <c r="D90" s="430">
        <v>6</v>
      </c>
      <c r="E90" s="310">
        <f t="shared" si="0"/>
        <v>5.9450000000000003</v>
      </c>
    </row>
    <row r="91" spans="2:6" s="262" customFormat="1">
      <c r="B91" s="431" t="s">
        <v>405</v>
      </c>
      <c r="C91" s="430">
        <v>6.25</v>
      </c>
      <c r="D91" s="430">
        <v>6.25</v>
      </c>
      <c r="E91" s="310">
        <f t="shared" si="0"/>
        <v>6.25</v>
      </c>
    </row>
    <row r="92" spans="2:6" s="262" customFormat="1">
      <c r="B92" s="431" t="s">
        <v>406</v>
      </c>
      <c r="C92" s="430">
        <v>5.79</v>
      </c>
      <c r="D92" s="430">
        <v>5.58</v>
      </c>
      <c r="E92" s="310">
        <f>AVERAGE(C92:D92)</f>
        <v>5.6850000000000005</v>
      </c>
    </row>
    <row r="93" spans="2:6" s="262" customFormat="1">
      <c r="B93" s="431" t="s">
        <v>408</v>
      </c>
      <c r="C93" s="430">
        <v>5.44</v>
      </c>
      <c r="D93" s="430">
        <v>5.56</v>
      </c>
      <c r="E93" s="310">
        <f t="shared" si="0"/>
        <v>5.5</v>
      </c>
    </row>
    <row r="94" spans="2:6" s="262" customFormat="1" ht="28">
      <c r="B94" s="431" t="s">
        <v>410</v>
      </c>
      <c r="C94" s="430">
        <v>4.53</v>
      </c>
      <c r="D94" s="430">
        <v>4.59</v>
      </c>
      <c r="E94" s="310">
        <f>AVERAGE(C94:D94)</f>
        <v>4.5600000000000005</v>
      </c>
    </row>
    <row r="95" spans="2:6" s="262" customFormat="1">
      <c r="B95" s="431" t="s">
        <v>412</v>
      </c>
      <c r="C95" s="430">
        <v>5.64</v>
      </c>
      <c r="D95" s="430">
        <v>5.14</v>
      </c>
      <c r="E95" s="310">
        <f t="shared" si="0"/>
        <v>5.39</v>
      </c>
    </row>
    <row r="96" spans="2:6" s="262" customFormat="1">
      <c r="B96" s="431" t="s">
        <v>415</v>
      </c>
      <c r="C96" s="430">
        <v>6.2</v>
      </c>
      <c r="D96" s="430">
        <v>5.6</v>
      </c>
      <c r="E96" s="310">
        <f t="shared" si="0"/>
        <v>5.9</v>
      </c>
    </row>
    <row r="97" spans="2:6" s="262" customFormat="1">
      <c r="B97" s="431" t="s">
        <v>418</v>
      </c>
      <c r="C97" s="430">
        <v>3.42</v>
      </c>
      <c r="D97" s="430">
        <v>3.75</v>
      </c>
      <c r="E97" s="310">
        <f t="shared" si="0"/>
        <v>3.585</v>
      </c>
    </row>
    <row r="98" spans="2:6" s="262" customFormat="1">
      <c r="B98" s="431" t="s">
        <v>419</v>
      </c>
      <c r="C98" s="430">
        <v>4.3099999999999996</v>
      </c>
      <c r="D98" s="430">
        <v>4.92</v>
      </c>
      <c r="E98" s="310">
        <f t="shared" si="0"/>
        <v>4.6150000000000002</v>
      </c>
    </row>
    <row r="99" spans="2:6" s="262" customFormat="1">
      <c r="B99" s="431" t="s">
        <v>421</v>
      </c>
      <c r="C99" s="430">
        <v>6.83</v>
      </c>
      <c r="D99" s="430">
        <v>6.67</v>
      </c>
      <c r="E99" s="310">
        <f t="shared" si="0"/>
        <v>6.75</v>
      </c>
    </row>
    <row r="100" spans="2:6" s="262" customFormat="1">
      <c r="B100" s="431" t="s">
        <v>424</v>
      </c>
      <c r="C100" s="430">
        <v>6.17</v>
      </c>
      <c r="D100" s="430">
        <v>6.67</v>
      </c>
      <c r="E100" s="310">
        <f t="shared" si="0"/>
        <v>6.42</v>
      </c>
    </row>
    <row r="101" spans="2:6" s="262" customFormat="1">
      <c r="B101" s="431" t="s">
        <v>426</v>
      </c>
      <c r="C101" s="430">
        <v>5.44</v>
      </c>
      <c r="D101" s="430">
        <v>5.1100000000000003</v>
      </c>
      <c r="E101" s="310">
        <f>AVERAGE(C101:D101)</f>
        <v>5.2750000000000004</v>
      </c>
    </row>
    <row r="102" spans="2:6" s="262" customFormat="1" ht="28">
      <c r="B102" s="431" t="s">
        <v>624</v>
      </c>
      <c r="C102" s="430">
        <v>3.38</v>
      </c>
      <c r="D102" s="430">
        <v>3</v>
      </c>
      <c r="E102" s="310">
        <f t="shared" si="0"/>
        <v>3.19</v>
      </c>
    </row>
    <row r="103" spans="2:6" s="262" customFormat="1">
      <c r="B103" s="431" t="s">
        <v>430</v>
      </c>
      <c r="C103" s="430"/>
      <c r="D103" s="551">
        <v>4.9400000000000004</v>
      </c>
      <c r="E103" s="310">
        <f t="shared" si="0"/>
        <v>4.9400000000000004</v>
      </c>
      <c r="F103" s="413"/>
    </row>
    <row r="104" spans="2:6" s="262" customFormat="1">
      <c r="B104" s="431" t="s">
        <v>433</v>
      </c>
      <c r="C104" s="430"/>
      <c r="D104" s="551">
        <v>5.57</v>
      </c>
      <c r="E104" s="310">
        <f t="shared" si="0"/>
        <v>5.57</v>
      </c>
    </row>
    <row r="105" spans="2:6" s="262" customFormat="1" ht="16" thickBot="1">
      <c r="B105" s="432" t="s">
        <v>620</v>
      </c>
      <c r="C105" s="439">
        <f>AVERAGE(C68:C104)</f>
        <v>5.4594285714285702</v>
      </c>
      <c r="D105" s="439">
        <f t="shared" ref="D105:E105" si="1">AVERAGE(D68:D104)</f>
        <v>5.3448648648648636</v>
      </c>
      <c r="E105" s="439">
        <f t="shared" si="1"/>
        <v>5.3966216216216223</v>
      </c>
    </row>
    <row r="106" spans="2:6" s="262" customFormat="1">
      <c r="B106" s="561" t="s">
        <v>776</v>
      </c>
      <c r="C106" s="561"/>
    </row>
    <row r="107" spans="2:6" s="262" customFormat="1">
      <c r="B107" s="254" t="s">
        <v>89</v>
      </c>
      <c r="C107" s="254"/>
    </row>
    <row r="108" spans="2:6" s="262" customFormat="1"/>
    <row r="109" spans="2:6" s="262" customFormat="1" ht="16" thickBot="1">
      <c r="B109" s="255" t="s">
        <v>659</v>
      </c>
    </row>
    <row r="110" spans="2:6" s="262" customFormat="1" ht="28">
      <c r="B110" s="312" t="s">
        <v>333</v>
      </c>
      <c r="C110" s="301" t="s">
        <v>621</v>
      </c>
      <c r="D110" s="301" t="s">
        <v>622</v>
      </c>
      <c r="E110" s="313" t="s">
        <v>517</v>
      </c>
    </row>
    <row r="111" spans="2:6" s="262" customFormat="1" ht="84">
      <c r="B111" s="309"/>
      <c r="C111" s="429" t="s">
        <v>456</v>
      </c>
      <c r="D111" s="429" t="s">
        <v>623</v>
      </c>
      <c r="E111" s="314" t="s">
        <v>619</v>
      </c>
    </row>
    <row r="112" spans="2:6" s="262" customFormat="1">
      <c r="B112" s="431" t="s">
        <v>569</v>
      </c>
      <c r="C112" s="415">
        <v>6.45</v>
      </c>
      <c r="D112" s="415">
        <v>6.64</v>
      </c>
      <c r="E112" s="310">
        <f t="shared" ref="E112:E148" si="2">AVERAGE(C112:D112)</f>
        <v>6.5449999999999999</v>
      </c>
    </row>
    <row r="113" spans="2:5" s="262" customFormat="1">
      <c r="B113" s="431" t="s">
        <v>571</v>
      </c>
      <c r="C113" s="430">
        <v>4.2300000000000004</v>
      </c>
      <c r="D113" s="430">
        <v>4.8499999999999996</v>
      </c>
      <c r="E113" s="310">
        <f>AVERAGE(C113:D113)</f>
        <v>4.54</v>
      </c>
    </row>
    <row r="114" spans="2:5" s="262" customFormat="1">
      <c r="B114" s="431" t="s">
        <v>361</v>
      </c>
      <c r="C114" s="430">
        <v>4.3600000000000003</v>
      </c>
      <c r="D114" s="430">
        <v>5.21</v>
      </c>
      <c r="E114" s="310">
        <f t="shared" si="2"/>
        <v>4.7850000000000001</v>
      </c>
    </row>
    <row r="115" spans="2:5" s="262" customFormat="1">
      <c r="B115" s="431" t="s">
        <v>572</v>
      </c>
      <c r="C115" s="430">
        <v>5.98</v>
      </c>
      <c r="D115" s="430">
        <v>6.14</v>
      </c>
      <c r="E115" s="310">
        <f t="shared" si="2"/>
        <v>6.0600000000000005</v>
      </c>
    </row>
    <row r="116" spans="2:5" s="262" customFormat="1">
      <c r="B116" s="431" t="s">
        <v>573</v>
      </c>
      <c r="C116" s="430">
        <v>6.43</v>
      </c>
      <c r="D116" s="430">
        <v>6.57</v>
      </c>
      <c r="E116" s="310">
        <f t="shared" si="2"/>
        <v>6.5</v>
      </c>
    </row>
    <row r="117" spans="2:5" s="262" customFormat="1">
      <c r="B117" s="431" t="s">
        <v>574</v>
      </c>
      <c r="C117" s="430">
        <v>4.75</v>
      </c>
      <c r="D117" s="430">
        <v>5</v>
      </c>
      <c r="E117" s="310">
        <f t="shared" si="2"/>
        <v>4.875</v>
      </c>
    </row>
    <row r="118" spans="2:5" s="262" customFormat="1">
      <c r="B118" s="431" t="s">
        <v>575</v>
      </c>
      <c r="C118" s="430">
        <v>6.13</v>
      </c>
      <c r="D118" s="430">
        <v>6.5</v>
      </c>
      <c r="E118" s="310">
        <f t="shared" si="2"/>
        <v>6.3149999999999995</v>
      </c>
    </row>
    <row r="119" spans="2:5" s="262" customFormat="1">
      <c r="B119" s="431" t="s">
        <v>576</v>
      </c>
      <c r="C119" s="430">
        <v>5.14</v>
      </c>
      <c r="D119" s="430">
        <v>5.71</v>
      </c>
      <c r="E119" s="310">
        <f t="shared" si="2"/>
        <v>5.4249999999999998</v>
      </c>
    </row>
    <row r="120" spans="2:5" s="262" customFormat="1">
      <c r="B120" s="431" t="s">
        <v>577</v>
      </c>
      <c r="C120" s="430">
        <v>4.75</v>
      </c>
      <c r="D120" s="430">
        <v>4.13</v>
      </c>
      <c r="E120" s="310">
        <f t="shared" si="2"/>
        <v>4.4399999999999995</v>
      </c>
    </row>
    <row r="121" spans="2:5" s="262" customFormat="1">
      <c r="B121" s="431" t="s">
        <v>371</v>
      </c>
      <c r="C121" s="430">
        <v>5.26</v>
      </c>
      <c r="D121" s="430">
        <v>5.1100000000000003</v>
      </c>
      <c r="E121" s="310">
        <f t="shared" si="2"/>
        <v>5.1850000000000005</v>
      </c>
    </row>
    <row r="122" spans="2:5" s="262" customFormat="1">
      <c r="B122" s="431" t="s">
        <v>375</v>
      </c>
      <c r="C122" s="430">
        <v>5.75</v>
      </c>
      <c r="D122" s="430">
        <v>4.9400000000000004</v>
      </c>
      <c r="E122" s="310">
        <f t="shared" si="2"/>
        <v>5.3450000000000006</v>
      </c>
    </row>
    <row r="123" spans="2:5" s="262" customFormat="1">
      <c r="B123" s="431" t="s">
        <v>377</v>
      </c>
      <c r="C123" s="430">
        <v>5.43</v>
      </c>
      <c r="D123" s="430">
        <v>4.8600000000000003</v>
      </c>
      <c r="E123" s="310">
        <f t="shared" si="2"/>
        <v>5.1449999999999996</v>
      </c>
    </row>
    <row r="124" spans="2:5" s="262" customFormat="1">
      <c r="B124" s="431" t="s">
        <v>379</v>
      </c>
      <c r="C124" s="430">
        <v>5.77</v>
      </c>
      <c r="D124" s="430">
        <v>6.38</v>
      </c>
      <c r="E124" s="310">
        <f t="shared" si="2"/>
        <v>6.0749999999999993</v>
      </c>
    </row>
    <row r="125" spans="2:5" s="262" customFormat="1">
      <c r="B125" s="431" t="s">
        <v>383</v>
      </c>
      <c r="C125" s="430">
        <v>6.35</v>
      </c>
      <c r="D125" s="430">
        <v>6.29</v>
      </c>
      <c r="E125" s="310">
        <f t="shared" si="2"/>
        <v>6.32</v>
      </c>
    </row>
    <row r="126" spans="2:5" s="262" customFormat="1">
      <c r="B126" s="431" t="s">
        <v>384</v>
      </c>
      <c r="C126" s="430">
        <v>5</v>
      </c>
      <c r="D126" s="430">
        <v>4.67</v>
      </c>
      <c r="E126" s="310">
        <f t="shared" si="2"/>
        <v>4.835</v>
      </c>
    </row>
    <row r="127" spans="2:5" s="262" customFormat="1">
      <c r="B127" s="431" t="s">
        <v>386</v>
      </c>
      <c r="C127" s="430">
        <v>5.58</v>
      </c>
      <c r="D127" s="430">
        <v>6.15</v>
      </c>
      <c r="E127" s="310">
        <f t="shared" si="2"/>
        <v>5.8650000000000002</v>
      </c>
    </row>
    <row r="128" spans="2:5" s="262" customFormat="1" ht="28">
      <c r="B128" s="431" t="s">
        <v>389</v>
      </c>
      <c r="C128" s="430">
        <v>4.46</v>
      </c>
      <c r="D128" s="430">
        <v>5.69</v>
      </c>
      <c r="E128" s="310">
        <f t="shared" si="2"/>
        <v>5.0750000000000002</v>
      </c>
    </row>
    <row r="129" spans="2:5" s="262" customFormat="1">
      <c r="B129" s="431" t="s">
        <v>391</v>
      </c>
      <c r="C129" s="430">
        <v>5.31</v>
      </c>
      <c r="D129" s="430">
        <v>5.53</v>
      </c>
      <c r="E129" s="310">
        <f t="shared" si="2"/>
        <v>5.42</v>
      </c>
    </row>
    <row r="130" spans="2:5" s="262" customFormat="1">
      <c r="B130" s="431" t="s">
        <v>394</v>
      </c>
      <c r="C130" s="430">
        <v>5.8</v>
      </c>
      <c r="D130" s="430">
        <v>5.5</v>
      </c>
      <c r="E130" s="310">
        <f t="shared" si="2"/>
        <v>5.65</v>
      </c>
    </row>
    <row r="131" spans="2:5" s="262" customFormat="1">
      <c r="B131" s="431" t="s">
        <v>396</v>
      </c>
      <c r="C131" s="430">
        <v>6.63</v>
      </c>
      <c r="D131" s="430">
        <v>6.69</v>
      </c>
      <c r="E131" s="310">
        <f t="shared" si="2"/>
        <v>6.66</v>
      </c>
    </row>
    <row r="132" spans="2:5" s="262" customFormat="1">
      <c r="B132" s="431" t="s">
        <v>399</v>
      </c>
      <c r="C132" s="430">
        <v>6</v>
      </c>
      <c r="D132" s="430">
        <v>5.86</v>
      </c>
      <c r="E132" s="310">
        <f t="shared" si="2"/>
        <v>5.93</v>
      </c>
    </row>
    <row r="133" spans="2:5" s="262" customFormat="1">
      <c r="B133" s="431" t="s">
        <v>401</v>
      </c>
      <c r="C133" s="430">
        <v>6.44</v>
      </c>
      <c r="D133" s="430">
        <v>6.78</v>
      </c>
      <c r="E133" s="310">
        <f t="shared" si="2"/>
        <v>6.61</v>
      </c>
    </row>
    <row r="134" spans="2:5" s="262" customFormat="1">
      <c r="B134" s="431" t="s">
        <v>404</v>
      </c>
      <c r="C134" s="430">
        <v>5.84</v>
      </c>
      <c r="D134" s="430">
        <v>6.12</v>
      </c>
      <c r="E134" s="310">
        <f t="shared" si="2"/>
        <v>5.98</v>
      </c>
    </row>
    <row r="135" spans="2:5" s="262" customFormat="1">
      <c r="B135" s="431" t="s">
        <v>405</v>
      </c>
      <c r="C135" s="430">
        <v>6.36</v>
      </c>
      <c r="D135" s="430">
        <v>6</v>
      </c>
      <c r="E135" s="310">
        <f t="shared" si="2"/>
        <v>6.18</v>
      </c>
    </row>
    <row r="136" spans="2:5" s="262" customFormat="1">
      <c r="B136" s="431" t="s">
        <v>406</v>
      </c>
      <c r="C136" s="430">
        <v>5.78</v>
      </c>
      <c r="D136" s="430">
        <v>5.78</v>
      </c>
      <c r="E136" s="310">
        <f t="shared" si="2"/>
        <v>5.78</v>
      </c>
    </row>
    <row r="137" spans="2:5" s="262" customFormat="1">
      <c r="B137" s="431" t="s">
        <v>408</v>
      </c>
      <c r="C137" s="430">
        <v>5.6</v>
      </c>
      <c r="D137" s="430">
        <v>5.22</v>
      </c>
      <c r="E137" s="310">
        <f t="shared" si="2"/>
        <v>5.41</v>
      </c>
    </row>
    <row r="138" spans="2:5" s="262" customFormat="1" ht="28">
      <c r="B138" s="431" t="s">
        <v>410</v>
      </c>
      <c r="C138" s="430">
        <v>4.87</v>
      </c>
      <c r="D138" s="430">
        <v>3.8</v>
      </c>
      <c r="E138" s="310">
        <f t="shared" si="2"/>
        <v>4.335</v>
      </c>
    </row>
    <row r="139" spans="2:5" s="262" customFormat="1">
      <c r="B139" s="431" t="s">
        <v>412</v>
      </c>
      <c r="C139" s="430">
        <v>5.53</v>
      </c>
      <c r="D139" s="430">
        <v>5.65</v>
      </c>
      <c r="E139" s="310">
        <f t="shared" si="2"/>
        <v>5.59</v>
      </c>
    </row>
    <row r="140" spans="2:5" s="262" customFormat="1">
      <c r="B140" s="431" t="s">
        <v>415</v>
      </c>
      <c r="C140" s="430">
        <v>5.92</v>
      </c>
      <c r="D140" s="430">
        <v>6.15</v>
      </c>
      <c r="E140" s="310">
        <f t="shared" si="2"/>
        <v>6.0350000000000001</v>
      </c>
    </row>
    <row r="141" spans="2:5" s="262" customFormat="1">
      <c r="B141" s="431" t="s">
        <v>418</v>
      </c>
      <c r="C141" s="430">
        <v>4.8600000000000003</v>
      </c>
      <c r="D141" s="430">
        <v>3.82</v>
      </c>
      <c r="E141" s="310">
        <f t="shared" si="2"/>
        <v>4.34</v>
      </c>
    </row>
    <row r="142" spans="2:5" s="262" customFormat="1">
      <c r="B142" s="431" t="s">
        <v>419</v>
      </c>
      <c r="C142" s="430">
        <v>5.2</v>
      </c>
      <c r="D142" s="430">
        <v>4.5999999999999996</v>
      </c>
      <c r="E142" s="310">
        <f t="shared" si="2"/>
        <v>4.9000000000000004</v>
      </c>
    </row>
    <row r="143" spans="2:5" s="262" customFormat="1">
      <c r="B143" s="431" t="s">
        <v>421</v>
      </c>
      <c r="C143" s="430">
        <v>7</v>
      </c>
      <c r="D143" s="430">
        <v>7</v>
      </c>
      <c r="E143" s="310">
        <f t="shared" si="2"/>
        <v>7</v>
      </c>
    </row>
    <row r="144" spans="2:5" s="262" customFormat="1">
      <c r="B144" s="431" t="s">
        <v>424</v>
      </c>
      <c r="C144" s="430">
        <v>5.55</v>
      </c>
      <c r="D144" s="430">
        <v>5.15</v>
      </c>
      <c r="E144" s="310">
        <f>AVERAGE(C144:D144)</f>
        <v>5.35</v>
      </c>
    </row>
    <row r="145" spans="2:25" s="262" customFormat="1">
      <c r="B145" s="431" t="s">
        <v>426</v>
      </c>
      <c r="C145" s="430">
        <v>6.11</v>
      </c>
      <c r="D145" s="430">
        <v>6.11</v>
      </c>
      <c r="E145" s="310">
        <v>6.11</v>
      </c>
    </row>
    <row r="146" spans="2:25" s="262" customFormat="1" ht="28">
      <c r="B146" s="431" t="s">
        <v>624</v>
      </c>
      <c r="C146" s="430">
        <v>4.5</v>
      </c>
      <c r="D146" s="430">
        <v>3.75</v>
      </c>
      <c r="E146" s="310">
        <f t="shared" si="2"/>
        <v>4.125</v>
      </c>
    </row>
    <row r="147" spans="2:25" s="262" customFormat="1">
      <c r="B147" s="431" t="s">
        <v>430</v>
      </c>
      <c r="C147" s="430">
        <v>5.56</v>
      </c>
      <c r="D147" s="430"/>
      <c r="E147" s="310">
        <f t="shared" si="2"/>
        <v>5.56</v>
      </c>
    </row>
    <row r="148" spans="2:25" s="262" customFormat="1">
      <c r="B148" s="431" t="s">
        <v>433</v>
      </c>
      <c r="C148" s="430">
        <v>5.64</v>
      </c>
      <c r="D148" s="430"/>
      <c r="E148" s="310">
        <f t="shared" si="2"/>
        <v>5.64</v>
      </c>
    </row>
    <row r="149" spans="2:25" s="262" customFormat="1" ht="16" thickBot="1">
      <c r="B149" s="432" t="s">
        <v>620</v>
      </c>
      <c r="C149" s="434">
        <f>AVERAGE(C112:C148)</f>
        <v>5.5762162162162161</v>
      </c>
      <c r="D149" s="434">
        <f>AVERAGE(D112:D148)</f>
        <v>5.5528571428571434</v>
      </c>
      <c r="E149" s="434">
        <f t="shared" ref="E149" si="3">AVERAGE(E112:E148)</f>
        <v>5.5658108108108113</v>
      </c>
    </row>
    <row r="150" spans="2:25" s="262" customFormat="1">
      <c r="B150" s="561" t="s">
        <v>776</v>
      </c>
      <c r="C150" s="561"/>
    </row>
    <row r="151" spans="2:25" s="262" customFormat="1">
      <c r="B151" s="254" t="s">
        <v>89</v>
      </c>
      <c r="C151" s="254"/>
    </row>
    <row r="152" spans="2:25" s="262" customFormat="1"/>
    <row r="153" spans="2:25" s="262" customFormat="1"/>
    <row r="155" spans="2:25">
      <c r="B155" s="258" t="s">
        <v>773</v>
      </c>
    </row>
    <row r="156" spans="2:25">
      <c r="B156" s="746" t="s">
        <v>11</v>
      </c>
      <c r="C156" s="747"/>
      <c r="D156" s="747"/>
      <c r="E156" s="747"/>
      <c r="F156" s="747"/>
      <c r="G156" s="747"/>
      <c r="H156" s="747"/>
      <c r="I156" s="747"/>
      <c r="J156" s="747"/>
      <c r="K156" s="747"/>
      <c r="L156" s="747"/>
      <c r="M156" s="747"/>
      <c r="N156" s="747"/>
      <c r="O156" s="747"/>
      <c r="P156" s="747"/>
      <c r="Q156" s="747"/>
      <c r="R156" s="748"/>
    </row>
    <row r="157" spans="2:25" ht="15" customHeight="1">
      <c r="B157" s="756" t="s">
        <v>333</v>
      </c>
      <c r="C157" s="756" t="s">
        <v>558</v>
      </c>
      <c r="D157" s="756" t="s">
        <v>559</v>
      </c>
      <c r="E157" s="756" t="s">
        <v>560</v>
      </c>
      <c r="F157" s="756" t="s">
        <v>561</v>
      </c>
      <c r="G157" s="757" t="s">
        <v>562</v>
      </c>
      <c r="H157" s="758"/>
      <c r="I157" s="758"/>
      <c r="J157" s="758"/>
      <c r="K157" s="758"/>
      <c r="L157" s="758"/>
      <c r="M157" s="758"/>
      <c r="N157" s="758"/>
      <c r="O157" s="758"/>
      <c r="P157" s="758"/>
      <c r="Q157" s="758"/>
      <c r="R157" s="759"/>
    </row>
    <row r="158" spans="2:25" ht="15" customHeight="1">
      <c r="B158" s="712"/>
      <c r="C158" s="712"/>
      <c r="D158" s="712"/>
      <c r="E158" s="712"/>
      <c r="F158" s="712"/>
      <c r="G158" s="749" t="s">
        <v>563</v>
      </c>
      <c r="H158" s="750"/>
      <c r="I158" s="749" t="s">
        <v>564</v>
      </c>
      <c r="J158" s="750"/>
      <c r="K158" s="749" t="s">
        <v>565</v>
      </c>
      <c r="L158" s="750"/>
      <c r="M158" s="749" t="s">
        <v>566</v>
      </c>
      <c r="N158" s="750"/>
      <c r="O158" s="749" t="s">
        <v>567</v>
      </c>
      <c r="P158" s="750"/>
      <c r="Q158" s="749" t="s">
        <v>568</v>
      </c>
      <c r="R158" s="750"/>
      <c r="T158" s="441"/>
      <c r="U158" s="441"/>
      <c r="V158" s="441"/>
      <c r="W158" s="441"/>
      <c r="X158" s="441"/>
      <c r="Y158" s="441"/>
    </row>
    <row r="159" spans="2:25">
      <c r="B159" s="713"/>
      <c r="C159" s="713"/>
      <c r="D159" s="713"/>
      <c r="E159" s="713"/>
      <c r="F159" s="713"/>
      <c r="G159" s="751"/>
      <c r="H159" s="752"/>
      <c r="I159" s="751"/>
      <c r="J159" s="752"/>
      <c r="K159" s="751"/>
      <c r="L159" s="752"/>
      <c r="M159" s="751"/>
      <c r="N159" s="752"/>
      <c r="O159" s="751"/>
      <c r="P159" s="752"/>
      <c r="Q159" s="751"/>
      <c r="R159" s="752"/>
      <c r="T159" s="441"/>
      <c r="U159" s="441"/>
      <c r="V159" s="441"/>
      <c r="W159" s="441"/>
      <c r="X159" s="441"/>
      <c r="Y159" s="441"/>
    </row>
    <row r="160" spans="2:25" ht="21.75" customHeight="1">
      <c r="B160" s="552" t="s">
        <v>569</v>
      </c>
      <c r="C160" s="552" t="s">
        <v>344</v>
      </c>
      <c r="D160" s="552" t="s">
        <v>372</v>
      </c>
      <c r="E160" s="552">
        <f t="shared" ref="E160:E196" si="4">G160+I160+K160+M160+O160+Q160</f>
        <v>31</v>
      </c>
      <c r="F160" s="552" t="s">
        <v>570</v>
      </c>
      <c r="G160" s="553">
        <v>5</v>
      </c>
      <c r="H160" s="554">
        <f>G160/$E160</f>
        <v>0.16129032258064516</v>
      </c>
      <c r="I160" s="553">
        <v>4</v>
      </c>
      <c r="J160" s="554">
        <f t="shared" ref="J160:J193" si="5">I160/$E160</f>
        <v>0.12903225806451613</v>
      </c>
      <c r="K160" s="553">
        <v>6</v>
      </c>
      <c r="L160" s="554">
        <f>K160/$E160</f>
        <v>0.19354838709677419</v>
      </c>
      <c r="M160" s="553">
        <v>16</v>
      </c>
      <c r="N160" s="554">
        <f>M160/$E160</f>
        <v>0.5161290322580645</v>
      </c>
      <c r="O160" s="553">
        <v>0</v>
      </c>
      <c r="P160" s="554">
        <f>O160/$E160</f>
        <v>0</v>
      </c>
      <c r="Q160" s="553">
        <v>0</v>
      </c>
      <c r="R160" s="554">
        <f>Q160/$E160</f>
        <v>0</v>
      </c>
      <c r="T160" s="441"/>
      <c r="U160" s="441"/>
      <c r="V160" s="441"/>
      <c r="W160" s="441"/>
      <c r="X160" s="441"/>
      <c r="Y160" s="441"/>
    </row>
    <row r="161" spans="2:25" ht="21.75" customHeight="1">
      <c r="B161" s="552" t="s">
        <v>571</v>
      </c>
      <c r="C161" s="552" t="s">
        <v>344</v>
      </c>
      <c r="D161" s="552" t="s">
        <v>372</v>
      </c>
      <c r="E161" s="552">
        <f t="shared" si="4"/>
        <v>17</v>
      </c>
      <c r="F161" s="552" t="s">
        <v>570</v>
      </c>
      <c r="G161" s="553">
        <v>11</v>
      </c>
      <c r="H161" s="554">
        <f>G161/$E161</f>
        <v>0.6470588235294118</v>
      </c>
      <c r="I161" s="553">
        <v>1</v>
      </c>
      <c r="J161" s="554">
        <f t="shared" si="5"/>
        <v>5.8823529411764705E-2</v>
      </c>
      <c r="K161" s="553">
        <v>3</v>
      </c>
      <c r="L161" s="554">
        <f t="shared" ref="L161:L196" si="6">K161/$E161</f>
        <v>0.17647058823529413</v>
      </c>
      <c r="M161" s="553">
        <v>2</v>
      </c>
      <c r="N161" s="554">
        <f>M161/$E161</f>
        <v>0.11764705882352941</v>
      </c>
      <c r="O161" s="553">
        <v>0</v>
      </c>
      <c r="P161" s="554">
        <f t="shared" ref="P161:P196" si="7">O161/$E161</f>
        <v>0</v>
      </c>
      <c r="Q161" s="553">
        <v>0</v>
      </c>
      <c r="R161" s="554">
        <f t="shared" ref="R161:R196" si="8">Q161/$E161</f>
        <v>0</v>
      </c>
      <c r="T161" s="441"/>
      <c r="U161" s="441"/>
      <c r="V161" s="441"/>
      <c r="W161" s="441"/>
      <c r="X161" s="441"/>
      <c r="Y161" s="441"/>
    </row>
    <row r="162" spans="2:25" ht="21.75" customHeight="1">
      <c r="B162" s="552" t="s">
        <v>361</v>
      </c>
      <c r="C162" s="552" t="s">
        <v>360</v>
      </c>
      <c r="D162" s="552" t="s">
        <v>372</v>
      </c>
      <c r="E162" s="552">
        <f t="shared" si="4"/>
        <v>18</v>
      </c>
      <c r="F162" s="552" t="s">
        <v>570</v>
      </c>
      <c r="G162" s="553">
        <v>6</v>
      </c>
      <c r="H162" s="554">
        <f t="shared" ref="H162:H196" si="9">G162/$E162</f>
        <v>0.33333333333333331</v>
      </c>
      <c r="I162" s="553">
        <v>1</v>
      </c>
      <c r="J162" s="554">
        <f t="shared" si="5"/>
        <v>5.5555555555555552E-2</v>
      </c>
      <c r="K162" s="553">
        <v>11</v>
      </c>
      <c r="L162" s="554">
        <f t="shared" si="6"/>
        <v>0.61111111111111116</v>
      </c>
      <c r="M162" s="553">
        <v>0</v>
      </c>
      <c r="N162" s="554">
        <f t="shared" ref="N162:N196" si="10">M162/$E162</f>
        <v>0</v>
      </c>
      <c r="O162" s="553">
        <v>0</v>
      </c>
      <c r="P162" s="554">
        <f t="shared" si="7"/>
        <v>0</v>
      </c>
      <c r="Q162" s="553">
        <v>0</v>
      </c>
      <c r="R162" s="554">
        <f t="shared" si="8"/>
        <v>0</v>
      </c>
      <c r="T162" s="441"/>
      <c r="U162" s="441"/>
      <c r="V162" s="441"/>
      <c r="W162" s="441"/>
      <c r="X162" s="441"/>
      <c r="Y162" s="441"/>
    </row>
    <row r="163" spans="2:25" ht="21.75" customHeight="1">
      <c r="B163" s="552" t="s">
        <v>572</v>
      </c>
      <c r="C163" s="552" t="s">
        <v>360</v>
      </c>
      <c r="D163" s="552" t="s">
        <v>372</v>
      </c>
      <c r="E163" s="552">
        <f t="shared" si="4"/>
        <v>24</v>
      </c>
      <c r="F163" s="552" t="s">
        <v>570</v>
      </c>
      <c r="G163" s="553">
        <v>13</v>
      </c>
      <c r="H163" s="554">
        <f t="shared" si="9"/>
        <v>0.54166666666666663</v>
      </c>
      <c r="I163" s="553">
        <v>3</v>
      </c>
      <c r="J163" s="554">
        <f t="shared" si="5"/>
        <v>0.125</v>
      </c>
      <c r="K163" s="553">
        <v>8</v>
      </c>
      <c r="L163" s="554">
        <f t="shared" si="6"/>
        <v>0.33333333333333331</v>
      </c>
      <c r="M163" s="553">
        <v>0</v>
      </c>
      <c r="N163" s="554">
        <f t="shared" si="10"/>
        <v>0</v>
      </c>
      <c r="O163" s="553">
        <v>0</v>
      </c>
      <c r="P163" s="554">
        <f t="shared" si="7"/>
        <v>0</v>
      </c>
      <c r="Q163" s="553">
        <v>0</v>
      </c>
      <c r="R163" s="554">
        <f t="shared" si="8"/>
        <v>0</v>
      </c>
      <c r="T163" s="441"/>
      <c r="U163" s="441"/>
      <c r="V163" s="441"/>
      <c r="W163" s="441"/>
      <c r="X163" s="441"/>
      <c r="Y163" s="441"/>
    </row>
    <row r="164" spans="2:25" ht="21.75" customHeight="1">
      <c r="B164" s="552" t="s">
        <v>573</v>
      </c>
      <c r="C164" s="552" t="s">
        <v>360</v>
      </c>
      <c r="D164" s="552" t="s">
        <v>372</v>
      </c>
      <c r="E164" s="552">
        <f t="shared" si="4"/>
        <v>20</v>
      </c>
      <c r="F164" s="552" t="s">
        <v>570</v>
      </c>
      <c r="G164" s="553">
        <v>6</v>
      </c>
      <c r="H164" s="554">
        <f t="shared" si="9"/>
        <v>0.3</v>
      </c>
      <c r="I164" s="553">
        <v>0</v>
      </c>
      <c r="J164" s="554">
        <f t="shared" si="5"/>
        <v>0</v>
      </c>
      <c r="K164" s="553">
        <v>13</v>
      </c>
      <c r="L164" s="554">
        <f t="shared" si="6"/>
        <v>0.65</v>
      </c>
      <c r="M164" s="553">
        <v>1</v>
      </c>
      <c r="N164" s="554">
        <f t="shared" si="10"/>
        <v>0.05</v>
      </c>
      <c r="O164" s="553">
        <v>0</v>
      </c>
      <c r="P164" s="554">
        <f t="shared" si="7"/>
        <v>0</v>
      </c>
      <c r="Q164" s="553">
        <v>0</v>
      </c>
      <c r="R164" s="554">
        <f t="shared" si="8"/>
        <v>0</v>
      </c>
      <c r="T164" s="441"/>
      <c r="U164" s="441"/>
      <c r="V164" s="441"/>
      <c r="W164" s="441"/>
      <c r="X164" s="441"/>
      <c r="Y164" s="441"/>
    </row>
    <row r="165" spans="2:25" ht="21.75" customHeight="1">
      <c r="B165" s="552" t="s">
        <v>574</v>
      </c>
      <c r="C165" s="552" t="s">
        <v>344</v>
      </c>
      <c r="D165" s="552" t="s">
        <v>372</v>
      </c>
      <c r="E165" s="552">
        <f t="shared" si="4"/>
        <v>32</v>
      </c>
      <c r="F165" s="552" t="s">
        <v>570</v>
      </c>
      <c r="G165" s="553">
        <v>15</v>
      </c>
      <c r="H165" s="554">
        <f t="shared" si="9"/>
        <v>0.46875</v>
      </c>
      <c r="I165" s="553">
        <v>4</v>
      </c>
      <c r="J165" s="554">
        <f t="shared" si="5"/>
        <v>0.125</v>
      </c>
      <c r="K165" s="553">
        <v>2</v>
      </c>
      <c r="L165" s="554">
        <f t="shared" si="6"/>
        <v>6.25E-2</v>
      </c>
      <c r="M165" s="553">
        <v>11</v>
      </c>
      <c r="N165" s="554">
        <f t="shared" si="10"/>
        <v>0.34375</v>
      </c>
      <c r="O165" s="553">
        <v>0</v>
      </c>
      <c r="P165" s="554">
        <f t="shared" si="7"/>
        <v>0</v>
      </c>
      <c r="Q165" s="553">
        <v>0</v>
      </c>
      <c r="R165" s="554">
        <f t="shared" si="8"/>
        <v>0</v>
      </c>
      <c r="T165" s="441"/>
      <c r="U165" s="441"/>
      <c r="V165" s="441"/>
      <c r="W165" s="441"/>
      <c r="X165" s="441"/>
      <c r="Y165" s="441"/>
    </row>
    <row r="166" spans="2:25" ht="21.75" customHeight="1">
      <c r="B166" s="552" t="s">
        <v>575</v>
      </c>
      <c r="C166" s="552" t="s">
        <v>344</v>
      </c>
      <c r="D166" s="552" t="s">
        <v>372</v>
      </c>
      <c r="E166" s="552">
        <f t="shared" si="4"/>
        <v>20</v>
      </c>
      <c r="F166" s="552" t="s">
        <v>570</v>
      </c>
      <c r="G166" s="553">
        <v>8</v>
      </c>
      <c r="H166" s="554">
        <f t="shared" si="9"/>
        <v>0.4</v>
      </c>
      <c r="I166" s="553">
        <v>1</v>
      </c>
      <c r="J166" s="554">
        <f t="shared" si="5"/>
        <v>0.05</v>
      </c>
      <c r="K166" s="553">
        <v>8</v>
      </c>
      <c r="L166" s="554">
        <f t="shared" si="6"/>
        <v>0.4</v>
      </c>
      <c r="M166" s="553">
        <v>3</v>
      </c>
      <c r="N166" s="554">
        <f t="shared" si="10"/>
        <v>0.15</v>
      </c>
      <c r="O166" s="553">
        <v>0</v>
      </c>
      <c r="P166" s="554">
        <f t="shared" si="7"/>
        <v>0</v>
      </c>
      <c r="Q166" s="553">
        <v>0</v>
      </c>
      <c r="R166" s="554">
        <f t="shared" si="8"/>
        <v>0</v>
      </c>
      <c r="T166" s="441"/>
      <c r="U166" s="441"/>
      <c r="V166" s="441"/>
      <c r="W166" s="441"/>
      <c r="X166" s="441"/>
      <c r="Y166" s="441"/>
    </row>
    <row r="167" spans="2:25" ht="21.75" customHeight="1">
      <c r="B167" s="552" t="s">
        <v>576</v>
      </c>
      <c r="C167" s="552" t="s">
        <v>360</v>
      </c>
      <c r="D167" s="552" t="s">
        <v>372</v>
      </c>
      <c r="E167" s="552">
        <f t="shared" si="4"/>
        <v>19</v>
      </c>
      <c r="F167" s="552" t="s">
        <v>570</v>
      </c>
      <c r="G167" s="553">
        <v>10</v>
      </c>
      <c r="H167" s="554">
        <f t="shared" si="9"/>
        <v>0.52631578947368418</v>
      </c>
      <c r="I167" s="553">
        <v>0</v>
      </c>
      <c r="J167" s="554">
        <f t="shared" si="5"/>
        <v>0</v>
      </c>
      <c r="K167" s="553">
        <v>9</v>
      </c>
      <c r="L167" s="554">
        <f t="shared" si="6"/>
        <v>0.47368421052631576</v>
      </c>
      <c r="M167" s="553">
        <v>0</v>
      </c>
      <c r="N167" s="554">
        <f t="shared" si="10"/>
        <v>0</v>
      </c>
      <c r="O167" s="553">
        <v>0</v>
      </c>
      <c r="P167" s="554">
        <f t="shared" si="7"/>
        <v>0</v>
      </c>
      <c r="Q167" s="553">
        <v>0</v>
      </c>
      <c r="R167" s="554">
        <f t="shared" si="8"/>
        <v>0</v>
      </c>
      <c r="T167" s="441"/>
      <c r="U167" s="441"/>
      <c r="V167" s="441"/>
      <c r="W167" s="441"/>
      <c r="X167" s="441"/>
      <c r="Y167" s="441"/>
    </row>
    <row r="168" spans="2:25" ht="21.75" customHeight="1">
      <c r="B168" s="552" t="s">
        <v>577</v>
      </c>
      <c r="C168" s="552" t="s">
        <v>344</v>
      </c>
      <c r="D168" s="552" t="s">
        <v>372</v>
      </c>
      <c r="E168" s="552">
        <f t="shared" si="4"/>
        <v>20</v>
      </c>
      <c r="F168" s="552" t="s">
        <v>570</v>
      </c>
      <c r="G168" s="553">
        <v>9</v>
      </c>
      <c r="H168" s="554">
        <f t="shared" si="9"/>
        <v>0.45</v>
      </c>
      <c r="I168" s="553">
        <v>1</v>
      </c>
      <c r="J168" s="554">
        <f t="shared" si="5"/>
        <v>0.05</v>
      </c>
      <c r="K168" s="553">
        <v>8</v>
      </c>
      <c r="L168" s="554">
        <f t="shared" si="6"/>
        <v>0.4</v>
      </c>
      <c r="M168" s="553">
        <v>2</v>
      </c>
      <c r="N168" s="554">
        <f t="shared" si="10"/>
        <v>0.1</v>
      </c>
      <c r="O168" s="553">
        <v>0</v>
      </c>
      <c r="P168" s="554">
        <f t="shared" si="7"/>
        <v>0</v>
      </c>
      <c r="Q168" s="553">
        <v>0</v>
      </c>
      <c r="R168" s="554">
        <f t="shared" si="8"/>
        <v>0</v>
      </c>
      <c r="T168" s="441"/>
      <c r="U168" s="441"/>
      <c r="V168" s="441"/>
      <c r="W168" s="441"/>
      <c r="X168" s="441"/>
      <c r="Y168" s="441"/>
    </row>
    <row r="169" spans="2:25" ht="21.75" customHeight="1">
      <c r="B169" s="552" t="s">
        <v>371</v>
      </c>
      <c r="C169" s="552" t="s">
        <v>344</v>
      </c>
      <c r="D169" s="552" t="s">
        <v>372</v>
      </c>
      <c r="E169" s="552">
        <f t="shared" si="4"/>
        <v>28</v>
      </c>
      <c r="F169" s="552" t="s">
        <v>570</v>
      </c>
      <c r="G169" s="553">
        <v>17</v>
      </c>
      <c r="H169" s="554">
        <f t="shared" si="9"/>
        <v>0.6071428571428571</v>
      </c>
      <c r="I169" s="553">
        <v>3</v>
      </c>
      <c r="J169" s="554">
        <f t="shared" si="5"/>
        <v>0.10714285714285714</v>
      </c>
      <c r="K169" s="553">
        <v>3</v>
      </c>
      <c r="L169" s="554">
        <f t="shared" si="6"/>
        <v>0.10714285714285714</v>
      </c>
      <c r="M169" s="553">
        <v>5</v>
      </c>
      <c r="N169" s="554">
        <f t="shared" si="10"/>
        <v>0.17857142857142858</v>
      </c>
      <c r="O169" s="553">
        <v>0</v>
      </c>
      <c r="P169" s="554">
        <f t="shared" si="7"/>
        <v>0</v>
      </c>
      <c r="Q169" s="553">
        <v>0</v>
      </c>
      <c r="R169" s="554">
        <f t="shared" si="8"/>
        <v>0</v>
      </c>
      <c r="T169" s="441"/>
      <c r="U169" s="441"/>
      <c r="V169" s="441"/>
      <c r="W169" s="441"/>
      <c r="X169" s="441"/>
      <c r="Y169" s="441"/>
    </row>
    <row r="170" spans="2:25" ht="21.75" customHeight="1">
      <c r="B170" s="552" t="s">
        <v>375</v>
      </c>
      <c r="C170" s="552" t="s">
        <v>344</v>
      </c>
      <c r="D170" s="552" t="s">
        <v>372</v>
      </c>
      <c r="E170" s="552">
        <f t="shared" si="4"/>
        <v>23</v>
      </c>
      <c r="F170" s="552" t="s">
        <v>570</v>
      </c>
      <c r="G170" s="553">
        <v>6</v>
      </c>
      <c r="H170" s="554">
        <f t="shared" si="9"/>
        <v>0.2608695652173913</v>
      </c>
      <c r="I170" s="553">
        <v>3</v>
      </c>
      <c r="J170" s="554">
        <f t="shared" si="5"/>
        <v>0.13043478260869565</v>
      </c>
      <c r="K170" s="553">
        <v>8</v>
      </c>
      <c r="L170" s="554">
        <f t="shared" si="6"/>
        <v>0.34782608695652173</v>
      </c>
      <c r="M170" s="553">
        <v>6</v>
      </c>
      <c r="N170" s="554">
        <f t="shared" si="10"/>
        <v>0.2608695652173913</v>
      </c>
      <c r="O170" s="553">
        <v>0</v>
      </c>
      <c r="P170" s="554">
        <f t="shared" si="7"/>
        <v>0</v>
      </c>
      <c r="Q170" s="553">
        <v>0</v>
      </c>
      <c r="R170" s="554">
        <f t="shared" si="8"/>
        <v>0</v>
      </c>
      <c r="T170" s="441"/>
      <c r="U170" s="441"/>
      <c r="V170" s="441"/>
      <c r="W170" s="441"/>
      <c r="X170" s="441"/>
      <c r="Y170" s="441"/>
    </row>
    <row r="171" spans="2:25" ht="21.75" customHeight="1">
      <c r="B171" s="552" t="s">
        <v>377</v>
      </c>
      <c r="C171" s="552" t="s">
        <v>344</v>
      </c>
      <c r="D171" s="552" t="s">
        <v>372</v>
      </c>
      <c r="E171" s="552">
        <f t="shared" si="4"/>
        <v>21</v>
      </c>
      <c r="F171" s="552" t="s">
        <v>570</v>
      </c>
      <c r="G171" s="553">
        <v>13</v>
      </c>
      <c r="H171" s="554">
        <f t="shared" si="9"/>
        <v>0.61904761904761907</v>
      </c>
      <c r="I171" s="553">
        <v>1</v>
      </c>
      <c r="J171" s="554">
        <f t="shared" si="5"/>
        <v>4.7619047619047616E-2</v>
      </c>
      <c r="K171" s="553">
        <v>5</v>
      </c>
      <c r="L171" s="554">
        <f t="shared" si="6"/>
        <v>0.23809523809523808</v>
      </c>
      <c r="M171" s="553">
        <v>2</v>
      </c>
      <c r="N171" s="554">
        <f t="shared" si="10"/>
        <v>9.5238095238095233E-2</v>
      </c>
      <c r="O171" s="553">
        <v>0</v>
      </c>
      <c r="P171" s="554">
        <f t="shared" si="7"/>
        <v>0</v>
      </c>
      <c r="Q171" s="553">
        <v>0</v>
      </c>
      <c r="R171" s="554">
        <f t="shared" si="8"/>
        <v>0</v>
      </c>
      <c r="T171" s="441"/>
      <c r="U171" s="441"/>
      <c r="V171" s="441"/>
      <c r="W171" s="441"/>
      <c r="X171" s="441"/>
      <c r="Y171" s="441"/>
    </row>
    <row r="172" spans="2:25" ht="21.75" customHeight="1">
      <c r="B172" s="552" t="s">
        <v>379</v>
      </c>
      <c r="C172" s="552" t="s">
        <v>344</v>
      </c>
      <c r="D172" s="552" t="s">
        <v>372</v>
      </c>
      <c r="E172" s="552">
        <f t="shared" si="4"/>
        <v>19</v>
      </c>
      <c r="F172" s="552" t="s">
        <v>570</v>
      </c>
      <c r="G172" s="553">
        <v>7</v>
      </c>
      <c r="H172" s="554">
        <f t="shared" si="9"/>
        <v>0.36842105263157893</v>
      </c>
      <c r="I172" s="553">
        <v>2</v>
      </c>
      <c r="J172" s="554">
        <f t="shared" si="5"/>
        <v>0.10526315789473684</v>
      </c>
      <c r="K172" s="553">
        <v>10</v>
      </c>
      <c r="L172" s="554">
        <f t="shared" si="6"/>
        <v>0.52631578947368418</v>
      </c>
      <c r="M172" s="553">
        <v>0</v>
      </c>
      <c r="N172" s="554">
        <f t="shared" si="10"/>
        <v>0</v>
      </c>
      <c r="O172" s="553">
        <v>0</v>
      </c>
      <c r="P172" s="554">
        <f t="shared" si="7"/>
        <v>0</v>
      </c>
      <c r="Q172" s="553">
        <v>0</v>
      </c>
      <c r="R172" s="554">
        <f t="shared" si="8"/>
        <v>0</v>
      </c>
      <c r="T172" s="441"/>
      <c r="U172" s="441"/>
      <c r="V172" s="441"/>
      <c r="W172" s="441"/>
      <c r="X172" s="441"/>
      <c r="Y172" s="441"/>
    </row>
    <row r="173" spans="2:25" ht="21.75" customHeight="1">
      <c r="B173" s="552" t="s">
        <v>383</v>
      </c>
      <c r="C173" s="552" t="s">
        <v>360</v>
      </c>
      <c r="D173" s="552" t="s">
        <v>255</v>
      </c>
      <c r="E173" s="552">
        <f t="shared" si="4"/>
        <v>21</v>
      </c>
      <c r="F173" s="552" t="s">
        <v>570</v>
      </c>
      <c r="G173" s="553">
        <v>11</v>
      </c>
      <c r="H173" s="554">
        <f t="shared" si="9"/>
        <v>0.52380952380952384</v>
      </c>
      <c r="I173" s="553">
        <v>2</v>
      </c>
      <c r="J173" s="554">
        <f t="shared" si="5"/>
        <v>9.5238095238095233E-2</v>
      </c>
      <c r="K173" s="553">
        <v>7</v>
      </c>
      <c r="L173" s="554">
        <f t="shared" si="6"/>
        <v>0.33333333333333331</v>
      </c>
      <c r="M173" s="553">
        <v>1</v>
      </c>
      <c r="N173" s="554">
        <f t="shared" si="10"/>
        <v>4.7619047619047616E-2</v>
      </c>
      <c r="O173" s="553">
        <v>0</v>
      </c>
      <c r="P173" s="554">
        <f t="shared" si="7"/>
        <v>0</v>
      </c>
      <c r="Q173" s="553">
        <v>0</v>
      </c>
      <c r="R173" s="554">
        <f t="shared" si="8"/>
        <v>0</v>
      </c>
      <c r="T173" s="441"/>
      <c r="U173" s="441"/>
      <c r="V173" s="441"/>
      <c r="W173" s="441"/>
      <c r="X173" s="441"/>
      <c r="Y173" s="441"/>
    </row>
    <row r="174" spans="2:25" ht="21.75" customHeight="1">
      <c r="B174" s="552" t="s">
        <v>384</v>
      </c>
      <c r="C174" s="552" t="s">
        <v>360</v>
      </c>
      <c r="D174" s="552" t="s">
        <v>372</v>
      </c>
      <c r="E174" s="552">
        <f t="shared" si="4"/>
        <v>15</v>
      </c>
      <c r="F174" s="552" t="s">
        <v>570</v>
      </c>
      <c r="G174" s="553">
        <v>4</v>
      </c>
      <c r="H174" s="554">
        <f t="shared" si="9"/>
        <v>0.26666666666666666</v>
      </c>
      <c r="I174" s="553">
        <v>1</v>
      </c>
      <c r="J174" s="554">
        <f t="shared" si="5"/>
        <v>6.6666666666666666E-2</v>
      </c>
      <c r="K174" s="553">
        <v>8</v>
      </c>
      <c r="L174" s="554">
        <f t="shared" si="6"/>
        <v>0.53333333333333333</v>
      </c>
      <c r="M174" s="553">
        <v>1</v>
      </c>
      <c r="N174" s="554">
        <f t="shared" si="10"/>
        <v>6.6666666666666666E-2</v>
      </c>
      <c r="O174" s="553">
        <v>1</v>
      </c>
      <c r="P174" s="554">
        <f t="shared" si="7"/>
        <v>6.6666666666666666E-2</v>
      </c>
      <c r="Q174" s="553">
        <v>0</v>
      </c>
      <c r="R174" s="554">
        <f t="shared" si="8"/>
        <v>0</v>
      </c>
      <c r="T174" s="441"/>
      <c r="U174" s="441"/>
      <c r="V174" s="441"/>
      <c r="W174" s="441"/>
      <c r="X174" s="441"/>
      <c r="Y174" s="441"/>
    </row>
    <row r="175" spans="2:25" ht="21.75" customHeight="1">
      <c r="B175" s="552" t="s">
        <v>386</v>
      </c>
      <c r="C175" s="552" t="s">
        <v>360</v>
      </c>
      <c r="D175" s="552" t="s">
        <v>372</v>
      </c>
      <c r="E175" s="552">
        <f t="shared" si="4"/>
        <v>21</v>
      </c>
      <c r="F175" s="552" t="s">
        <v>570</v>
      </c>
      <c r="G175" s="553">
        <v>13</v>
      </c>
      <c r="H175" s="554">
        <f t="shared" si="9"/>
        <v>0.61904761904761907</v>
      </c>
      <c r="I175" s="553">
        <v>3</v>
      </c>
      <c r="J175" s="554">
        <f t="shared" si="5"/>
        <v>0.14285714285714285</v>
      </c>
      <c r="K175" s="553">
        <v>3</v>
      </c>
      <c r="L175" s="554">
        <f t="shared" si="6"/>
        <v>0.14285714285714285</v>
      </c>
      <c r="M175" s="553">
        <v>2</v>
      </c>
      <c r="N175" s="554">
        <f t="shared" si="10"/>
        <v>9.5238095238095233E-2</v>
      </c>
      <c r="O175" s="553">
        <v>0</v>
      </c>
      <c r="P175" s="554">
        <f t="shared" si="7"/>
        <v>0</v>
      </c>
      <c r="Q175" s="553">
        <v>0</v>
      </c>
      <c r="R175" s="554">
        <f t="shared" si="8"/>
        <v>0</v>
      </c>
      <c r="T175" s="441"/>
      <c r="U175" s="441"/>
      <c r="V175" s="441"/>
      <c r="W175" s="441"/>
      <c r="X175" s="441"/>
      <c r="Y175" s="441"/>
    </row>
    <row r="176" spans="2:25" ht="21.75" customHeight="1">
      <c r="B176" s="552" t="s">
        <v>389</v>
      </c>
      <c r="C176" s="552" t="s">
        <v>344</v>
      </c>
      <c r="D176" s="552" t="s">
        <v>372</v>
      </c>
      <c r="E176" s="552">
        <f t="shared" si="4"/>
        <v>20</v>
      </c>
      <c r="F176" s="552" t="s">
        <v>570</v>
      </c>
      <c r="G176" s="553">
        <v>10</v>
      </c>
      <c r="H176" s="554">
        <f t="shared" si="9"/>
        <v>0.5</v>
      </c>
      <c r="I176" s="553">
        <v>3</v>
      </c>
      <c r="J176" s="554">
        <f t="shared" si="5"/>
        <v>0.15</v>
      </c>
      <c r="K176" s="553">
        <v>5</v>
      </c>
      <c r="L176" s="554">
        <f t="shared" si="6"/>
        <v>0.25</v>
      </c>
      <c r="M176" s="553">
        <v>2</v>
      </c>
      <c r="N176" s="554">
        <f t="shared" si="10"/>
        <v>0.1</v>
      </c>
      <c r="O176" s="553">
        <v>0</v>
      </c>
      <c r="P176" s="554">
        <f t="shared" si="7"/>
        <v>0</v>
      </c>
      <c r="Q176" s="553">
        <v>0</v>
      </c>
      <c r="R176" s="554">
        <f t="shared" si="8"/>
        <v>0</v>
      </c>
      <c r="T176" s="441"/>
      <c r="U176" s="441"/>
      <c r="V176" s="441"/>
      <c r="W176" s="441"/>
      <c r="X176" s="441"/>
      <c r="Y176" s="441"/>
    </row>
    <row r="177" spans="2:25" ht="21.75" customHeight="1">
      <c r="B177" s="552" t="s">
        <v>391</v>
      </c>
      <c r="C177" s="552" t="s">
        <v>360</v>
      </c>
      <c r="D177" s="552" t="s">
        <v>372</v>
      </c>
      <c r="E177" s="552">
        <f t="shared" si="4"/>
        <v>20</v>
      </c>
      <c r="F177" s="552" t="s">
        <v>570</v>
      </c>
      <c r="G177" s="553">
        <v>9</v>
      </c>
      <c r="H177" s="554">
        <f t="shared" si="9"/>
        <v>0.45</v>
      </c>
      <c r="I177" s="553">
        <v>3</v>
      </c>
      <c r="J177" s="554">
        <f t="shared" si="5"/>
        <v>0.15</v>
      </c>
      <c r="K177" s="553">
        <v>7</v>
      </c>
      <c r="L177" s="554">
        <f t="shared" si="6"/>
        <v>0.35</v>
      </c>
      <c r="M177" s="553">
        <v>1</v>
      </c>
      <c r="N177" s="554">
        <f t="shared" si="10"/>
        <v>0.05</v>
      </c>
      <c r="O177" s="553">
        <v>0</v>
      </c>
      <c r="P177" s="554">
        <f t="shared" si="7"/>
        <v>0</v>
      </c>
      <c r="Q177" s="553">
        <v>0</v>
      </c>
      <c r="R177" s="554">
        <f t="shared" si="8"/>
        <v>0</v>
      </c>
      <c r="T177" s="441"/>
      <c r="U177" s="441"/>
      <c r="V177" s="441"/>
      <c r="W177" s="441"/>
      <c r="X177" s="441"/>
      <c r="Y177" s="441"/>
    </row>
    <row r="178" spans="2:25" ht="21.75" customHeight="1">
      <c r="B178" s="552" t="s">
        <v>394</v>
      </c>
      <c r="C178" s="552" t="s">
        <v>360</v>
      </c>
      <c r="D178" s="552" t="s">
        <v>372</v>
      </c>
      <c r="E178" s="552">
        <f t="shared" si="4"/>
        <v>18</v>
      </c>
      <c r="F178" s="552" t="s">
        <v>570</v>
      </c>
      <c r="G178" s="553">
        <v>3</v>
      </c>
      <c r="H178" s="554">
        <f t="shared" si="9"/>
        <v>0.16666666666666666</v>
      </c>
      <c r="I178" s="553">
        <v>1</v>
      </c>
      <c r="J178" s="554">
        <f t="shared" si="5"/>
        <v>5.5555555555555552E-2</v>
      </c>
      <c r="K178" s="553">
        <v>12</v>
      </c>
      <c r="L178" s="554">
        <f t="shared" si="6"/>
        <v>0.66666666666666663</v>
      </c>
      <c r="M178" s="553">
        <v>1</v>
      </c>
      <c r="N178" s="554">
        <f t="shared" si="10"/>
        <v>5.5555555555555552E-2</v>
      </c>
      <c r="O178" s="553">
        <v>1</v>
      </c>
      <c r="P178" s="554">
        <f t="shared" si="7"/>
        <v>5.5555555555555552E-2</v>
      </c>
      <c r="Q178" s="553">
        <v>0</v>
      </c>
      <c r="R178" s="554">
        <f t="shared" si="8"/>
        <v>0</v>
      </c>
      <c r="T178" s="441"/>
      <c r="U178" s="441"/>
      <c r="V178" s="441"/>
      <c r="W178" s="441"/>
      <c r="X178" s="441"/>
      <c r="Y178" s="441"/>
    </row>
    <row r="179" spans="2:25" ht="21.75" customHeight="1">
      <c r="B179" s="552" t="s">
        <v>396</v>
      </c>
      <c r="C179" s="552" t="s">
        <v>360</v>
      </c>
      <c r="D179" s="552" t="s">
        <v>255</v>
      </c>
      <c r="E179" s="552">
        <f t="shared" si="4"/>
        <v>18</v>
      </c>
      <c r="F179" s="552" t="s">
        <v>570</v>
      </c>
      <c r="G179" s="553">
        <v>5</v>
      </c>
      <c r="H179" s="554">
        <f t="shared" si="9"/>
        <v>0.27777777777777779</v>
      </c>
      <c r="I179" s="553">
        <v>0</v>
      </c>
      <c r="J179" s="554">
        <f t="shared" si="5"/>
        <v>0</v>
      </c>
      <c r="K179" s="553">
        <v>8</v>
      </c>
      <c r="L179" s="554">
        <f t="shared" si="6"/>
        <v>0.44444444444444442</v>
      </c>
      <c r="M179" s="553">
        <v>5</v>
      </c>
      <c r="N179" s="554">
        <f t="shared" si="10"/>
        <v>0.27777777777777779</v>
      </c>
      <c r="O179" s="553">
        <v>0</v>
      </c>
      <c r="P179" s="554">
        <f t="shared" si="7"/>
        <v>0</v>
      </c>
      <c r="Q179" s="553">
        <v>0</v>
      </c>
      <c r="R179" s="554">
        <f t="shared" si="8"/>
        <v>0</v>
      </c>
      <c r="T179" s="441"/>
      <c r="U179" s="441"/>
      <c r="V179" s="441"/>
      <c r="W179" s="441"/>
      <c r="X179" s="441"/>
      <c r="Y179" s="441"/>
    </row>
    <row r="180" spans="2:25" ht="21.75" customHeight="1">
      <c r="B180" s="552" t="s">
        <v>399</v>
      </c>
      <c r="C180" s="552" t="s">
        <v>360</v>
      </c>
      <c r="D180" s="552" t="s">
        <v>372</v>
      </c>
      <c r="E180" s="552">
        <f t="shared" si="4"/>
        <v>21</v>
      </c>
      <c r="F180" s="552" t="s">
        <v>570</v>
      </c>
      <c r="G180" s="553">
        <v>9</v>
      </c>
      <c r="H180" s="554">
        <f t="shared" si="9"/>
        <v>0.42857142857142855</v>
      </c>
      <c r="I180" s="553">
        <v>0</v>
      </c>
      <c r="J180" s="554">
        <f t="shared" si="5"/>
        <v>0</v>
      </c>
      <c r="K180" s="553">
        <v>7</v>
      </c>
      <c r="L180" s="554">
        <f t="shared" si="6"/>
        <v>0.33333333333333331</v>
      </c>
      <c r="M180" s="553">
        <v>3</v>
      </c>
      <c r="N180" s="554">
        <f t="shared" si="10"/>
        <v>0.14285714285714285</v>
      </c>
      <c r="O180" s="553">
        <v>1</v>
      </c>
      <c r="P180" s="554">
        <f t="shared" si="7"/>
        <v>4.7619047619047616E-2</v>
      </c>
      <c r="Q180" s="553">
        <v>1</v>
      </c>
      <c r="R180" s="554">
        <f t="shared" si="8"/>
        <v>4.7619047619047616E-2</v>
      </c>
      <c r="T180" s="441"/>
      <c r="U180" s="441"/>
      <c r="V180" s="441"/>
      <c r="W180" s="441"/>
      <c r="X180" s="441"/>
      <c r="Y180" s="441"/>
    </row>
    <row r="181" spans="2:25" ht="21.75" customHeight="1">
      <c r="B181" s="552" t="s">
        <v>401</v>
      </c>
      <c r="C181" s="552" t="s">
        <v>360</v>
      </c>
      <c r="D181" s="552" t="s">
        <v>372</v>
      </c>
      <c r="E181" s="552">
        <f t="shared" si="4"/>
        <v>26</v>
      </c>
      <c r="F181" s="552" t="s">
        <v>570</v>
      </c>
      <c r="G181" s="553">
        <v>5</v>
      </c>
      <c r="H181" s="554">
        <f t="shared" si="9"/>
        <v>0.19230769230769232</v>
      </c>
      <c r="I181" s="553">
        <v>3</v>
      </c>
      <c r="J181" s="554">
        <f t="shared" si="5"/>
        <v>0.11538461538461539</v>
      </c>
      <c r="K181" s="553">
        <v>9</v>
      </c>
      <c r="L181" s="554">
        <f t="shared" si="6"/>
        <v>0.34615384615384615</v>
      </c>
      <c r="M181" s="553">
        <v>9</v>
      </c>
      <c r="N181" s="554">
        <f t="shared" si="10"/>
        <v>0.34615384615384615</v>
      </c>
      <c r="O181" s="553">
        <v>0</v>
      </c>
      <c r="P181" s="554">
        <f t="shared" si="7"/>
        <v>0</v>
      </c>
      <c r="Q181" s="553">
        <v>0</v>
      </c>
      <c r="R181" s="554">
        <f t="shared" si="8"/>
        <v>0</v>
      </c>
      <c r="T181" s="441"/>
      <c r="U181" s="441"/>
      <c r="V181" s="441"/>
      <c r="W181" s="441"/>
      <c r="X181" s="441"/>
      <c r="Y181" s="441"/>
    </row>
    <row r="182" spans="2:25" ht="21.75" customHeight="1">
      <c r="B182" s="552" t="s">
        <v>404</v>
      </c>
      <c r="C182" s="552" t="s">
        <v>360</v>
      </c>
      <c r="D182" s="552" t="s">
        <v>372</v>
      </c>
      <c r="E182" s="552">
        <f t="shared" si="4"/>
        <v>15</v>
      </c>
      <c r="F182" s="552" t="s">
        <v>570</v>
      </c>
      <c r="G182" s="553">
        <v>7</v>
      </c>
      <c r="H182" s="554">
        <f t="shared" si="9"/>
        <v>0.46666666666666667</v>
      </c>
      <c r="I182" s="553">
        <v>0</v>
      </c>
      <c r="J182" s="554">
        <f t="shared" si="5"/>
        <v>0</v>
      </c>
      <c r="K182" s="553">
        <v>6</v>
      </c>
      <c r="L182" s="554">
        <f t="shared" si="6"/>
        <v>0.4</v>
      </c>
      <c r="M182" s="553">
        <v>0</v>
      </c>
      <c r="N182" s="554">
        <f t="shared" si="10"/>
        <v>0</v>
      </c>
      <c r="O182" s="553">
        <v>2</v>
      </c>
      <c r="P182" s="554">
        <f t="shared" si="7"/>
        <v>0.13333333333333333</v>
      </c>
      <c r="Q182" s="553">
        <v>0</v>
      </c>
      <c r="R182" s="554">
        <f t="shared" si="8"/>
        <v>0</v>
      </c>
      <c r="T182" s="441"/>
      <c r="U182" s="441"/>
      <c r="V182" s="441"/>
      <c r="W182" s="441"/>
      <c r="X182" s="441"/>
      <c r="Y182" s="441"/>
    </row>
    <row r="183" spans="2:25" ht="21.75" customHeight="1">
      <c r="B183" s="552" t="s">
        <v>405</v>
      </c>
      <c r="C183" s="552" t="s">
        <v>360</v>
      </c>
      <c r="D183" s="552" t="s">
        <v>372</v>
      </c>
      <c r="E183" s="552">
        <f t="shared" si="4"/>
        <v>15</v>
      </c>
      <c r="F183" s="552" t="s">
        <v>570</v>
      </c>
      <c r="G183" s="553">
        <v>6</v>
      </c>
      <c r="H183" s="554">
        <f t="shared" si="9"/>
        <v>0.4</v>
      </c>
      <c r="I183" s="553">
        <v>1</v>
      </c>
      <c r="J183" s="554">
        <f t="shared" si="5"/>
        <v>6.6666666666666666E-2</v>
      </c>
      <c r="K183" s="553">
        <v>6</v>
      </c>
      <c r="L183" s="554">
        <f t="shared" si="6"/>
        <v>0.4</v>
      </c>
      <c r="M183" s="553">
        <v>1</v>
      </c>
      <c r="N183" s="554">
        <f t="shared" si="10"/>
        <v>6.6666666666666666E-2</v>
      </c>
      <c r="O183" s="553">
        <v>0</v>
      </c>
      <c r="P183" s="554">
        <f t="shared" si="7"/>
        <v>0</v>
      </c>
      <c r="Q183" s="553">
        <v>1</v>
      </c>
      <c r="R183" s="554">
        <f t="shared" si="8"/>
        <v>6.6666666666666666E-2</v>
      </c>
      <c r="T183" s="441"/>
      <c r="U183" s="441"/>
      <c r="V183" s="441"/>
      <c r="W183" s="441"/>
      <c r="X183" s="441"/>
      <c r="Y183" s="441"/>
    </row>
    <row r="184" spans="2:25" ht="21.75" customHeight="1">
      <c r="B184" s="552" t="s">
        <v>406</v>
      </c>
      <c r="C184" s="552" t="s">
        <v>360</v>
      </c>
      <c r="D184" s="552" t="s">
        <v>372</v>
      </c>
      <c r="E184" s="552">
        <f t="shared" si="4"/>
        <v>21</v>
      </c>
      <c r="F184" s="552" t="s">
        <v>570</v>
      </c>
      <c r="G184" s="553">
        <v>8</v>
      </c>
      <c r="H184" s="554">
        <f t="shared" si="9"/>
        <v>0.38095238095238093</v>
      </c>
      <c r="I184" s="553">
        <v>0</v>
      </c>
      <c r="J184" s="554">
        <f t="shared" si="5"/>
        <v>0</v>
      </c>
      <c r="K184" s="553">
        <v>11</v>
      </c>
      <c r="L184" s="554">
        <f t="shared" si="6"/>
        <v>0.52380952380952384</v>
      </c>
      <c r="M184" s="553">
        <v>2</v>
      </c>
      <c r="N184" s="554">
        <f t="shared" si="10"/>
        <v>9.5238095238095233E-2</v>
      </c>
      <c r="O184" s="553">
        <v>0</v>
      </c>
      <c r="P184" s="554">
        <f t="shared" si="7"/>
        <v>0</v>
      </c>
      <c r="Q184" s="553">
        <v>0</v>
      </c>
      <c r="R184" s="554">
        <f t="shared" si="8"/>
        <v>0</v>
      </c>
      <c r="T184" s="441"/>
      <c r="U184" s="441"/>
      <c r="V184" s="441"/>
      <c r="W184" s="441"/>
      <c r="X184" s="441"/>
      <c r="Y184" s="441"/>
    </row>
    <row r="185" spans="2:25" ht="21.75" customHeight="1">
      <c r="B185" s="552" t="s">
        <v>408</v>
      </c>
      <c r="C185" s="552" t="s">
        <v>360</v>
      </c>
      <c r="D185" s="552" t="s">
        <v>372</v>
      </c>
      <c r="E185" s="552">
        <f t="shared" si="4"/>
        <v>25</v>
      </c>
      <c r="F185" s="552" t="s">
        <v>570</v>
      </c>
      <c r="G185" s="553">
        <v>11</v>
      </c>
      <c r="H185" s="554">
        <f t="shared" si="9"/>
        <v>0.44</v>
      </c>
      <c r="I185" s="553">
        <v>4</v>
      </c>
      <c r="J185" s="554">
        <f t="shared" si="5"/>
        <v>0.16</v>
      </c>
      <c r="K185" s="553">
        <v>9</v>
      </c>
      <c r="L185" s="554">
        <f t="shared" si="6"/>
        <v>0.36</v>
      </c>
      <c r="M185" s="553">
        <v>1</v>
      </c>
      <c r="N185" s="554">
        <f t="shared" si="10"/>
        <v>0.04</v>
      </c>
      <c r="O185" s="553">
        <v>0</v>
      </c>
      <c r="P185" s="554">
        <f t="shared" si="7"/>
        <v>0</v>
      </c>
      <c r="Q185" s="553">
        <v>0</v>
      </c>
      <c r="R185" s="554">
        <f t="shared" si="8"/>
        <v>0</v>
      </c>
      <c r="T185" s="441"/>
      <c r="U185" s="441"/>
      <c r="V185" s="441"/>
      <c r="W185" s="441"/>
      <c r="X185" s="441"/>
      <c r="Y185" s="441"/>
    </row>
    <row r="186" spans="2:25" ht="21.75" customHeight="1">
      <c r="B186" s="552" t="s">
        <v>410</v>
      </c>
      <c r="C186" s="552" t="s">
        <v>360</v>
      </c>
      <c r="D186" s="552" t="s">
        <v>372</v>
      </c>
      <c r="E186" s="552">
        <f t="shared" si="4"/>
        <v>21</v>
      </c>
      <c r="F186" s="552" t="s">
        <v>570</v>
      </c>
      <c r="G186" s="553">
        <v>7</v>
      </c>
      <c r="H186" s="554">
        <f t="shared" si="9"/>
        <v>0.33333333333333331</v>
      </c>
      <c r="I186" s="553">
        <v>0</v>
      </c>
      <c r="J186" s="554">
        <f t="shared" si="5"/>
        <v>0</v>
      </c>
      <c r="K186" s="553">
        <v>10</v>
      </c>
      <c r="L186" s="554">
        <f t="shared" si="6"/>
        <v>0.47619047619047616</v>
      </c>
      <c r="M186" s="553">
        <v>1</v>
      </c>
      <c r="N186" s="554">
        <f t="shared" si="10"/>
        <v>4.7619047619047616E-2</v>
      </c>
      <c r="O186" s="553">
        <v>3</v>
      </c>
      <c r="P186" s="554">
        <f t="shared" si="7"/>
        <v>0.14285714285714285</v>
      </c>
      <c r="Q186" s="553">
        <v>0</v>
      </c>
      <c r="R186" s="554">
        <f t="shared" si="8"/>
        <v>0</v>
      </c>
      <c r="T186" s="441"/>
      <c r="U186" s="441"/>
      <c r="V186" s="441"/>
      <c r="W186" s="441"/>
      <c r="X186" s="441"/>
      <c r="Y186" s="441"/>
    </row>
    <row r="187" spans="2:25" ht="21.75" customHeight="1">
      <c r="B187" s="552" t="s">
        <v>412</v>
      </c>
      <c r="C187" s="552" t="s">
        <v>360</v>
      </c>
      <c r="D187" s="552" t="s">
        <v>372</v>
      </c>
      <c r="E187" s="552">
        <f t="shared" si="4"/>
        <v>17</v>
      </c>
      <c r="F187" s="552" t="s">
        <v>570</v>
      </c>
      <c r="G187" s="553">
        <v>8</v>
      </c>
      <c r="H187" s="554">
        <f t="shared" si="9"/>
        <v>0.47058823529411764</v>
      </c>
      <c r="I187" s="553">
        <v>0</v>
      </c>
      <c r="J187" s="554">
        <f t="shared" si="5"/>
        <v>0</v>
      </c>
      <c r="K187" s="553">
        <v>4</v>
      </c>
      <c r="L187" s="554">
        <f t="shared" si="6"/>
        <v>0.23529411764705882</v>
      </c>
      <c r="M187" s="553">
        <v>5</v>
      </c>
      <c r="N187" s="554">
        <f t="shared" si="10"/>
        <v>0.29411764705882354</v>
      </c>
      <c r="O187" s="553">
        <v>0</v>
      </c>
      <c r="P187" s="554">
        <f t="shared" si="7"/>
        <v>0</v>
      </c>
      <c r="Q187" s="553">
        <v>0</v>
      </c>
      <c r="R187" s="554">
        <f t="shared" si="8"/>
        <v>0</v>
      </c>
      <c r="T187" s="441"/>
      <c r="U187" s="441"/>
      <c r="V187" s="441"/>
      <c r="W187" s="441"/>
      <c r="X187" s="441"/>
      <c r="Y187" s="441"/>
    </row>
    <row r="188" spans="2:25" ht="21.75" customHeight="1">
      <c r="B188" s="552" t="s">
        <v>415</v>
      </c>
      <c r="C188" s="552" t="s">
        <v>360</v>
      </c>
      <c r="D188" s="552" t="s">
        <v>372</v>
      </c>
      <c r="E188" s="552">
        <f t="shared" si="4"/>
        <v>20</v>
      </c>
      <c r="F188" s="552" t="s">
        <v>570</v>
      </c>
      <c r="G188" s="553">
        <v>14</v>
      </c>
      <c r="H188" s="554">
        <f t="shared" si="9"/>
        <v>0.7</v>
      </c>
      <c r="I188" s="553">
        <v>0</v>
      </c>
      <c r="J188" s="554">
        <f t="shared" si="5"/>
        <v>0</v>
      </c>
      <c r="K188" s="553">
        <v>5</v>
      </c>
      <c r="L188" s="554">
        <f t="shared" si="6"/>
        <v>0.25</v>
      </c>
      <c r="M188" s="553">
        <v>1</v>
      </c>
      <c r="N188" s="554">
        <f t="shared" si="10"/>
        <v>0.05</v>
      </c>
      <c r="O188" s="553">
        <v>0</v>
      </c>
      <c r="P188" s="554">
        <f t="shared" si="7"/>
        <v>0</v>
      </c>
      <c r="Q188" s="553">
        <v>0</v>
      </c>
      <c r="R188" s="554">
        <f t="shared" si="8"/>
        <v>0</v>
      </c>
      <c r="T188" s="441"/>
      <c r="U188" s="441"/>
      <c r="V188" s="441"/>
      <c r="W188" s="441"/>
      <c r="X188" s="441"/>
      <c r="Y188" s="441"/>
    </row>
    <row r="189" spans="2:25" ht="21.75" customHeight="1">
      <c r="B189" s="552" t="s">
        <v>418</v>
      </c>
      <c r="C189" s="552" t="s">
        <v>360</v>
      </c>
      <c r="D189" s="552" t="s">
        <v>372</v>
      </c>
      <c r="E189" s="552">
        <f t="shared" si="4"/>
        <v>15</v>
      </c>
      <c r="F189" s="552" t="s">
        <v>570</v>
      </c>
      <c r="G189" s="553">
        <v>1</v>
      </c>
      <c r="H189" s="554">
        <f t="shared" si="9"/>
        <v>6.6666666666666666E-2</v>
      </c>
      <c r="I189" s="553">
        <v>0</v>
      </c>
      <c r="J189" s="554">
        <f t="shared" si="5"/>
        <v>0</v>
      </c>
      <c r="K189" s="553">
        <v>12</v>
      </c>
      <c r="L189" s="554">
        <f t="shared" si="6"/>
        <v>0.8</v>
      </c>
      <c r="M189" s="553">
        <v>0</v>
      </c>
      <c r="N189" s="554">
        <f t="shared" si="10"/>
        <v>0</v>
      </c>
      <c r="O189" s="553">
        <v>1</v>
      </c>
      <c r="P189" s="554">
        <f t="shared" si="7"/>
        <v>6.6666666666666666E-2</v>
      </c>
      <c r="Q189" s="553">
        <v>1</v>
      </c>
      <c r="R189" s="554">
        <f t="shared" si="8"/>
        <v>6.6666666666666666E-2</v>
      </c>
      <c r="T189" s="441"/>
      <c r="U189" s="441"/>
      <c r="V189" s="441"/>
      <c r="W189" s="441"/>
      <c r="X189" s="441"/>
      <c r="Y189" s="441"/>
    </row>
    <row r="190" spans="2:25" ht="21.75" customHeight="1">
      <c r="B190" s="552" t="s">
        <v>419</v>
      </c>
      <c r="C190" s="552" t="s">
        <v>360</v>
      </c>
      <c r="D190" s="552" t="s">
        <v>372</v>
      </c>
      <c r="E190" s="552">
        <f t="shared" si="4"/>
        <v>18</v>
      </c>
      <c r="F190" s="552" t="s">
        <v>570</v>
      </c>
      <c r="G190" s="553">
        <v>9</v>
      </c>
      <c r="H190" s="554">
        <f t="shared" si="9"/>
        <v>0.5</v>
      </c>
      <c r="I190" s="553">
        <v>1</v>
      </c>
      <c r="J190" s="554">
        <f t="shared" si="5"/>
        <v>5.5555555555555552E-2</v>
      </c>
      <c r="K190" s="553">
        <v>8</v>
      </c>
      <c r="L190" s="554">
        <f t="shared" si="6"/>
        <v>0.44444444444444442</v>
      </c>
      <c r="M190" s="553">
        <v>0</v>
      </c>
      <c r="N190" s="554">
        <f t="shared" si="10"/>
        <v>0</v>
      </c>
      <c r="O190" s="553">
        <v>0</v>
      </c>
      <c r="P190" s="554">
        <f t="shared" si="7"/>
        <v>0</v>
      </c>
      <c r="Q190" s="553">
        <v>0</v>
      </c>
      <c r="R190" s="554">
        <f t="shared" si="8"/>
        <v>0</v>
      </c>
      <c r="T190" s="441"/>
      <c r="U190" s="441"/>
      <c r="V190" s="441"/>
      <c r="W190" s="441"/>
      <c r="X190" s="441"/>
      <c r="Y190" s="441"/>
    </row>
    <row r="191" spans="2:25" ht="21.75" customHeight="1">
      <c r="B191" s="552" t="s">
        <v>421</v>
      </c>
      <c r="C191" s="552" t="s">
        <v>422</v>
      </c>
      <c r="D191" s="552" t="s">
        <v>372</v>
      </c>
      <c r="E191" s="552">
        <f t="shared" si="4"/>
        <v>6</v>
      </c>
      <c r="F191" s="552" t="s">
        <v>570</v>
      </c>
      <c r="G191" s="553">
        <v>4</v>
      </c>
      <c r="H191" s="554">
        <f t="shared" si="9"/>
        <v>0.66666666666666663</v>
      </c>
      <c r="I191" s="553">
        <v>0</v>
      </c>
      <c r="J191" s="554">
        <f t="shared" si="5"/>
        <v>0</v>
      </c>
      <c r="K191" s="553">
        <v>2</v>
      </c>
      <c r="L191" s="554">
        <f t="shared" si="6"/>
        <v>0.33333333333333331</v>
      </c>
      <c r="M191" s="553">
        <v>0</v>
      </c>
      <c r="N191" s="554">
        <f t="shared" si="10"/>
        <v>0</v>
      </c>
      <c r="O191" s="553">
        <v>0</v>
      </c>
      <c r="P191" s="554">
        <f t="shared" si="7"/>
        <v>0</v>
      </c>
      <c r="Q191" s="553">
        <v>0</v>
      </c>
      <c r="R191" s="554">
        <f t="shared" si="8"/>
        <v>0</v>
      </c>
      <c r="T191" s="441"/>
      <c r="U191" s="441"/>
      <c r="V191" s="441"/>
      <c r="W191" s="441"/>
      <c r="X191" s="441"/>
      <c r="Y191" s="441"/>
    </row>
    <row r="192" spans="2:25" ht="21.75" customHeight="1">
      <c r="B192" s="552" t="s">
        <v>424</v>
      </c>
      <c r="C192" s="552" t="s">
        <v>422</v>
      </c>
      <c r="D192" s="552" t="s">
        <v>372</v>
      </c>
      <c r="E192" s="552">
        <f t="shared" si="4"/>
        <v>11</v>
      </c>
      <c r="F192" s="552" t="s">
        <v>570</v>
      </c>
      <c r="G192" s="553">
        <v>5</v>
      </c>
      <c r="H192" s="554">
        <f t="shared" si="9"/>
        <v>0.45454545454545453</v>
      </c>
      <c r="I192" s="553">
        <v>0</v>
      </c>
      <c r="J192" s="554">
        <f t="shared" si="5"/>
        <v>0</v>
      </c>
      <c r="K192" s="553">
        <v>3</v>
      </c>
      <c r="L192" s="554">
        <f t="shared" si="6"/>
        <v>0.27272727272727271</v>
      </c>
      <c r="M192" s="553">
        <v>2</v>
      </c>
      <c r="N192" s="554">
        <f t="shared" si="10"/>
        <v>0.18181818181818182</v>
      </c>
      <c r="O192" s="553">
        <v>1</v>
      </c>
      <c r="P192" s="554">
        <f t="shared" si="7"/>
        <v>9.0909090909090912E-2</v>
      </c>
      <c r="Q192" s="553">
        <v>0</v>
      </c>
      <c r="R192" s="554">
        <f t="shared" si="8"/>
        <v>0</v>
      </c>
      <c r="T192" s="441"/>
      <c r="U192" s="441"/>
      <c r="V192" s="441"/>
      <c r="W192" s="441"/>
      <c r="X192" s="441"/>
      <c r="Y192" s="441"/>
    </row>
    <row r="193" spans="2:25" ht="21.75" customHeight="1">
      <c r="B193" s="552" t="s">
        <v>426</v>
      </c>
      <c r="C193" s="552" t="s">
        <v>422</v>
      </c>
      <c r="D193" s="552" t="s">
        <v>372</v>
      </c>
      <c r="E193" s="552">
        <f t="shared" si="4"/>
        <v>15</v>
      </c>
      <c r="F193" s="552" t="s">
        <v>570</v>
      </c>
      <c r="G193" s="553">
        <v>4</v>
      </c>
      <c r="H193" s="554">
        <f t="shared" si="9"/>
        <v>0.26666666666666666</v>
      </c>
      <c r="I193" s="553">
        <v>0</v>
      </c>
      <c r="J193" s="554">
        <f t="shared" si="5"/>
        <v>0</v>
      </c>
      <c r="K193" s="553">
        <v>9</v>
      </c>
      <c r="L193" s="554">
        <f t="shared" si="6"/>
        <v>0.6</v>
      </c>
      <c r="M193" s="553">
        <v>0</v>
      </c>
      <c r="N193" s="554">
        <f t="shared" si="10"/>
        <v>0</v>
      </c>
      <c r="O193" s="553">
        <v>2</v>
      </c>
      <c r="P193" s="554">
        <f t="shared" si="7"/>
        <v>0.13333333333333333</v>
      </c>
      <c r="Q193" s="553">
        <v>0</v>
      </c>
      <c r="R193" s="554">
        <f t="shared" si="8"/>
        <v>0</v>
      </c>
      <c r="T193" s="441"/>
      <c r="U193" s="441"/>
      <c r="V193" s="441"/>
      <c r="W193" s="441"/>
      <c r="X193" s="441"/>
      <c r="Y193" s="441"/>
    </row>
    <row r="194" spans="2:25" ht="21.75" customHeight="1">
      <c r="B194" s="552" t="s">
        <v>428</v>
      </c>
      <c r="C194" s="552" t="s">
        <v>422</v>
      </c>
      <c r="D194" s="552" t="s">
        <v>372</v>
      </c>
      <c r="E194" s="552">
        <f t="shared" si="4"/>
        <v>9</v>
      </c>
      <c r="F194" s="552" t="s">
        <v>570</v>
      </c>
      <c r="G194" s="553">
        <v>1</v>
      </c>
      <c r="H194" s="554">
        <v>0</v>
      </c>
      <c r="I194" s="553">
        <v>0</v>
      </c>
      <c r="J194" s="554">
        <v>0</v>
      </c>
      <c r="K194" s="553">
        <v>8</v>
      </c>
      <c r="L194" s="554">
        <v>0</v>
      </c>
      <c r="M194" s="553">
        <v>0</v>
      </c>
      <c r="N194" s="554">
        <v>0</v>
      </c>
      <c r="O194" s="553">
        <v>0</v>
      </c>
      <c r="P194" s="554">
        <v>0</v>
      </c>
      <c r="Q194" s="553">
        <v>0</v>
      </c>
      <c r="R194" s="554">
        <v>0</v>
      </c>
      <c r="T194" s="441"/>
      <c r="U194" s="441"/>
      <c r="V194" s="441"/>
      <c r="W194" s="441"/>
      <c r="X194" s="441"/>
      <c r="Y194" s="441"/>
    </row>
    <row r="195" spans="2:25" ht="21.75" customHeight="1">
      <c r="B195" s="552" t="s">
        <v>430</v>
      </c>
      <c r="C195" s="552" t="s">
        <v>360</v>
      </c>
      <c r="D195" s="552" t="s">
        <v>372</v>
      </c>
      <c r="E195" s="552">
        <f t="shared" si="4"/>
        <v>16</v>
      </c>
      <c r="F195" s="552" t="s">
        <v>578</v>
      </c>
      <c r="G195" s="553">
        <v>1</v>
      </c>
      <c r="H195" s="554">
        <f t="shared" si="9"/>
        <v>6.25E-2</v>
      </c>
      <c r="I195" s="553">
        <v>0</v>
      </c>
      <c r="J195" s="554">
        <f>I195/$E195</f>
        <v>0</v>
      </c>
      <c r="K195" s="553">
        <v>12</v>
      </c>
      <c r="L195" s="554">
        <f t="shared" si="6"/>
        <v>0.75</v>
      </c>
      <c r="M195" s="553">
        <v>1</v>
      </c>
      <c r="N195" s="554">
        <f t="shared" si="10"/>
        <v>6.25E-2</v>
      </c>
      <c r="O195" s="553">
        <v>2</v>
      </c>
      <c r="P195" s="554">
        <f t="shared" si="7"/>
        <v>0.125</v>
      </c>
      <c r="Q195" s="553">
        <v>0</v>
      </c>
      <c r="R195" s="554">
        <f t="shared" si="8"/>
        <v>0</v>
      </c>
      <c r="T195" s="441"/>
      <c r="U195" s="441"/>
      <c r="V195" s="441"/>
      <c r="W195" s="441"/>
      <c r="X195" s="441"/>
      <c r="Y195" s="441"/>
    </row>
    <row r="196" spans="2:25" ht="21.75" customHeight="1">
      <c r="B196" s="552" t="s">
        <v>433</v>
      </c>
      <c r="C196" s="552" t="s">
        <v>360</v>
      </c>
      <c r="D196" s="552" t="s">
        <v>372</v>
      </c>
      <c r="E196" s="552">
        <f t="shared" si="4"/>
        <v>23</v>
      </c>
      <c r="F196" s="552" t="s">
        <v>578</v>
      </c>
      <c r="G196" s="553">
        <v>3</v>
      </c>
      <c r="H196" s="554">
        <f t="shared" si="9"/>
        <v>0.13043478260869565</v>
      </c>
      <c r="I196" s="553">
        <v>7</v>
      </c>
      <c r="J196" s="554">
        <f>I196/$E196</f>
        <v>0.30434782608695654</v>
      </c>
      <c r="K196" s="553">
        <v>10</v>
      </c>
      <c r="L196" s="554">
        <f t="shared" si="6"/>
        <v>0.43478260869565216</v>
      </c>
      <c r="M196" s="553">
        <v>1</v>
      </c>
      <c r="N196" s="554">
        <f t="shared" si="10"/>
        <v>4.3478260869565216E-2</v>
      </c>
      <c r="O196" s="553">
        <v>2</v>
      </c>
      <c r="P196" s="554">
        <f t="shared" si="7"/>
        <v>8.6956521739130432E-2</v>
      </c>
      <c r="Q196" s="553">
        <v>0</v>
      </c>
      <c r="R196" s="554">
        <f t="shared" si="8"/>
        <v>0</v>
      </c>
      <c r="T196" s="441"/>
      <c r="U196" s="441"/>
      <c r="V196" s="441"/>
      <c r="W196" s="441"/>
      <c r="X196" s="441"/>
      <c r="Y196" s="441"/>
    </row>
    <row r="197" spans="2:25">
      <c r="B197" s="555" t="s">
        <v>579</v>
      </c>
      <c r="C197" s="556"/>
      <c r="D197" s="556"/>
      <c r="E197" s="555">
        <f>SUM(E160:E196)</f>
        <v>719</v>
      </c>
      <c r="F197" s="556"/>
      <c r="G197" s="555">
        <f>SUM(G160:G196)</f>
        <v>284</v>
      </c>
      <c r="H197" s="556"/>
      <c r="I197" s="555">
        <f>SUM(I160:I196)</f>
        <v>53</v>
      </c>
      <c r="J197" s="556"/>
      <c r="K197" s="555">
        <f>SUM(K160:K196)</f>
        <v>275</v>
      </c>
      <c r="L197" s="556"/>
      <c r="M197" s="555">
        <f>SUM(M160:M196)</f>
        <v>88</v>
      </c>
      <c r="N197" s="556"/>
      <c r="O197" s="555">
        <f>SUM(O160:O196)</f>
        <v>16</v>
      </c>
      <c r="P197" s="556"/>
      <c r="Q197" s="555">
        <f>SUM(Q160:Q196)</f>
        <v>3</v>
      </c>
      <c r="R197" s="556"/>
      <c r="S197">
        <f>SUM(E197:Q197)</f>
        <v>1438</v>
      </c>
      <c r="T197" s="441"/>
      <c r="U197" s="441"/>
      <c r="V197" s="441"/>
      <c r="W197" s="441"/>
      <c r="X197" s="441"/>
      <c r="Y197" s="441"/>
    </row>
    <row r="198" spans="2:25">
      <c r="B198" s="555" t="s">
        <v>580</v>
      </c>
      <c r="C198" s="556"/>
      <c r="D198" s="556"/>
      <c r="E198" s="555">
        <f>SUM(E160:E168)</f>
        <v>201</v>
      </c>
      <c r="F198" s="556"/>
      <c r="G198" s="555">
        <f>SUM(G160:G168)</f>
        <v>83</v>
      </c>
      <c r="H198" s="556"/>
      <c r="I198" s="555">
        <f>SUM(I160:I168)</f>
        <v>15</v>
      </c>
      <c r="J198" s="556"/>
      <c r="K198" s="555">
        <f>SUM(K160:K168)</f>
        <v>68</v>
      </c>
      <c r="L198" s="556"/>
      <c r="M198" s="555">
        <f>SUM(M160:M168)</f>
        <v>35</v>
      </c>
      <c r="N198" s="556"/>
      <c r="O198" s="555">
        <f>SUM(O160:O168)</f>
        <v>0</v>
      </c>
      <c r="P198" s="556"/>
      <c r="Q198" s="555">
        <f>SUM(Q160:Q168)</f>
        <v>0</v>
      </c>
      <c r="R198" s="556"/>
      <c r="T198" s="441"/>
      <c r="U198" s="441"/>
      <c r="V198" s="441"/>
      <c r="W198" s="441"/>
      <c r="X198" s="441"/>
      <c r="Y198" s="441"/>
    </row>
    <row r="199" spans="2:25">
      <c r="B199" s="561" t="s">
        <v>776</v>
      </c>
      <c r="C199" s="561"/>
      <c r="T199" s="441"/>
      <c r="U199" s="441"/>
      <c r="V199" s="441"/>
      <c r="W199" s="441"/>
      <c r="X199" s="441"/>
      <c r="Y199" s="441"/>
    </row>
    <row r="200" spans="2:25">
      <c r="B200" s="254" t="s">
        <v>89</v>
      </c>
      <c r="C200" s="254"/>
      <c r="T200" s="441"/>
      <c r="U200" s="441"/>
      <c r="V200" s="441"/>
      <c r="W200" s="441"/>
      <c r="X200" s="441"/>
      <c r="Y200" s="441"/>
    </row>
    <row r="201" spans="2:25">
      <c r="B201" s="192"/>
      <c r="T201" s="441"/>
      <c r="U201" s="441"/>
      <c r="V201" s="441"/>
      <c r="W201" s="441"/>
      <c r="X201" s="441"/>
      <c r="Y201" s="441"/>
    </row>
    <row r="202" spans="2:25">
      <c r="B202" s="753" t="s">
        <v>774</v>
      </c>
      <c r="C202" s="753"/>
      <c r="D202" s="753"/>
      <c r="E202" s="753"/>
      <c r="F202" s="258"/>
      <c r="G202" s="258"/>
      <c r="H202" s="258"/>
      <c r="I202" s="258"/>
      <c r="T202" s="441"/>
      <c r="U202" s="441"/>
      <c r="V202" s="441"/>
      <c r="W202" s="441"/>
      <c r="X202" s="441"/>
      <c r="Y202" s="441"/>
    </row>
    <row r="203" spans="2:25">
      <c r="B203" s="754"/>
      <c r="C203" s="754"/>
      <c r="D203" s="754"/>
      <c r="E203" s="754"/>
      <c r="F203" s="258"/>
      <c r="G203" s="258"/>
      <c r="H203" s="258"/>
      <c r="I203" s="258"/>
      <c r="T203" s="441"/>
      <c r="U203" s="441"/>
      <c r="V203" s="441"/>
      <c r="W203" s="441"/>
      <c r="X203" s="441"/>
      <c r="Y203" s="441"/>
    </row>
    <row r="204" spans="2:25">
      <c r="B204" s="755" t="s">
        <v>11</v>
      </c>
      <c r="C204" s="755"/>
      <c r="D204" s="755"/>
      <c r="E204" s="755"/>
      <c r="T204" s="441"/>
      <c r="U204" s="441"/>
      <c r="V204" s="441"/>
      <c r="W204" s="441"/>
      <c r="X204" s="441"/>
      <c r="Y204" s="441"/>
    </row>
    <row r="205" spans="2:25" ht="28">
      <c r="B205" s="557" t="s">
        <v>333</v>
      </c>
      <c r="C205" s="440" t="s">
        <v>558</v>
      </c>
      <c r="D205" s="440" t="s">
        <v>581</v>
      </c>
      <c r="E205" s="440" t="s">
        <v>582</v>
      </c>
      <c r="G205" s="441"/>
      <c r="H205" s="441"/>
      <c r="I205" s="441"/>
      <c r="J205" s="441"/>
      <c r="K205" s="441"/>
      <c r="L205" s="441"/>
      <c r="M205" s="441"/>
      <c r="N205" s="441"/>
      <c r="O205" s="441"/>
      <c r="P205" s="441"/>
      <c r="Q205" s="441"/>
      <c r="T205" s="441"/>
      <c r="U205" s="441"/>
      <c r="V205" s="441"/>
      <c r="W205" s="441"/>
      <c r="X205" s="441"/>
      <c r="Y205" s="441"/>
    </row>
    <row r="206" spans="2:25">
      <c r="B206" s="558" t="s">
        <v>569</v>
      </c>
      <c r="C206" s="559" t="s">
        <v>344</v>
      </c>
      <c r="D206" s="560">
        <v>0.40740740740740738</v>
      </c>
      <c r="E206" s="560">
        <v>0.35483870967741937</v>
      </c>
      <c r="G206" s="441"/>
      <c r="H206" s="441"/>
      <c r="I206" s="441"/>
      <c r="J206" s="441"/>
      <c r="K206" s="441"/>
      <c r="L206" s="441"/>
      <c r="M206" s="441"/>
      <c r="N206" s="441"/>
      <c r="O206" s="441"/>
      <c r="P206" s="441"/>
      <c r="Q206" s="441"/>
      <c r="T206" s="441"/>
      <c r="U206" s="441"/>
      <c r="V206" s="441"/>
      <c r="W206" s="441"/>
      <c r="X206" s="441"/>
      <c r="Y206" s="441"/>
    </row>
    <row r="207" spans="2:25">
      <c r="B207" s="558" t="s">
        <v>571</v>
      </c>
      <c r="C207" s="559" t="s">
        <v>344</v>
      </c>
      <c r="D207" s="560">
        <v>0.875</v>
      </c>
      <c r="E207" s="560">
        <v>0.82352941176470584</v>
      </c>
      <c r="G207" s="441"/>
      <c r="H207" s="441"/>
      <c r="I207" s="441"/>
      <c r="J207" s="441"/>
      <c r="K207" s="441"/>
      <c r="L207" s="441"/>
      <c r="M207" s="441"/>
      <c r="N207" s="441"/>
      <c r="O207" s="441"/>
      <c r="P207" s="441"/>
      <c r="Q207" s="441"/>
      <c r="T207" s="441"/>
      <c r="U207" s="441"/>
      <c r="V207" s="441"/>
      <c r="W207" s="441"/>
      <c r="X207" s="441"/>
      <c r="Y207" s="441"/>
    </row>
    <row r="208" spans="2:25">
      <c r="B208" s="558" t="s">
        <v>361</v>
      </c>
      <c r="C208" s="559" t="s">
        <v>360</v>
      </c>
      <c r="D208" s="560">
        <v>1</v>
      </c>
      <c r="E208" s="560">
        <v>0.94444444444444442</v>
      </c>
      <c r="G208" s="441"/>
      <c r="H208" s="441"/>
      <c r="I208" s="441"/>
      <c r="J208" s="441"/>
      <c r="K208" s="441"/>
      <c r="L208" s="441"/>
      <c r="M208" s="441"/>
      <c r="N208" s="441"/>
      <c r="O208" s="441"/>
      <c r="P208" s="441"/>
      <c r="Q208" s="441"/>
      <c r="T208" s="441"/>
      <c r="U208" s="441"/>
      <c r="V208" s="441"/>
      <c r="W208" s="441"/>
      <c r="X208" s="441"/>
      <c r="Y208" s="441"/>
    </row>
    <row r="209" spans="2:25">
      <c r="B209" s="558" t="s">
        <v>572</v>
      </c>
      <c r="C209" s="559" t="s">
        <v>360</v>
      </c>
      <c r="D209" s="560">
        <v>1</v>
      </c>
      <c r="E209" s="560">
        <v>0.875</v>
      </c>
      <c r="G209" s="441"/>
      <c r="H209" s="441"/>
      <c r="I209" s="441"/>
      <c r="J209" s="441"/>
      <c r="K209" s="441"/>
      <c r="L209" s="441"/>
      <c r="M209" s="441"/>
      <c r="N209" s="441"/>
      <c r="O209" s="441"/>
      <c r="P209" s="441"/>
      <c r="Q209" s="441"/>
      <c r="T209" s="441"/>
      <c r="U209" s="441"/>
      <c r="V209" s="441"/>
      <c r="W209" s="441"/>
      <c r="X209" s="441"/>
      <c r="Y209" s="441"/>
    </row>
    <row r="210" spans="2:25">
      <c r="B210" s="558" t="s">
        <v>573</v>
      </c>
      <c r="C210" s="559" t="s">
        <v>360</v>
      </c>
      <c r="D210" s="560">
        <v>0.95</v>
      </c>
      <c r="E210" s="560">
        <v>0.95</v>
      </c>
      <c r="G210" s="441"/>
      <c r="H210" s="441"/>
      <c r="I210" s="441"/>
      <c r="J210" s="441"/>
      <c r="K210" s="441"/>
      <c r="L210" s="441"/>
      <c r="M210" s="441"/>
      <c r="N210" s="441"/>
      <c r="O210" s="441"/>
      <c r="P210" s="441"/>
      <c r="Q210" s="441"/>
      <c r="T210" s="441"/>
      <c r="U210" s="441"/>
      <c r="V210" s="441"/>
      <c r="W210" s="441"/>
      <c r="X210" s="441"/>
      <c r="Y210" s="441"/>
    </row>
    <row r="211" spans="2:25">
      <c r="B211" s="558" t="s">
        <v>574</v>
      </c>
      <c r="C211" s="559" t="s">
        <v>344</v>
      </c>
      <c r="D211" s="560">
        <v>0.6071428571428571</v>
      </c>
      <c r="E211" s="560">
        <v>0.53125</v>
      </c>
      <c r="T211" s="441"/>
      <c r="U211" s="441"/>
      <c r="V211" s="441"/>
      <c r="W211" s="441"/>
      <c r="X211" s="441"/>
      <c r="Y211" s="441"/>
    </row>
    <row r="212" spans="2:25">
      <c r="B212" s="558" t="s">
        <v>575</v>
      </c>
      <c r="C212" s="559" t="s">
        <v>344</v>
      </c>
      <c r="D212" s="560">
        <v>0.84210526315789469</v>
      </c>
      <c r="E212" s="560">
        <v>0.8</v>
      </c>
      <c r="T212" s="441"/>
      <c r="U212" s="441"/>
      <c r="V212" s="441"/>
      <c r="W212" s="441"/>
      <c r="X212" s="441"/>
      <c r="Y212" s="441"/>
    </row>
    <row r="213" spans="2:25">
      <c r="B213" s="558" t="s">
        <v>576</v>
      </c>
      <c r="C213" s="559" t="s">
        <v>360</v>
      </c>
      <c r="D213" s="560">
        <v>1</v>
      </c>
      <c r="E213" s="560">
        <v>1</v>
      </c>
      <c r="T213" s="441"/>
      <c r="U213" s="441"/>
      <c r="V213" s="441"/>
      <c r="W213" s="441"/>
      <c r="X213" s="441"/>
      <c r="Y213" s="441"/>
    </row>
    <row r="214" spans="2:25">
      <c r="B214" s="558" t="s">
        <v>577</v>
      </c>
      <c r="C214" s="559" t="s">
        <v>344</v>
      </c>
      <c r="D214" s="560">
        <v>0.89473684210526316</v>
      </c>
      <c r="E214" s="560">
        <v>0.85</v>
      </c>
      <c r="T214" s="441"/>
      <c r="U214" s="441"/>
      <c r="V214" s="441"/>
      <c r="W214" s="441"/>
      <c r="X214" s="441"/>
      <c r="Y214" s="441"/>
    </row>
    <row r="215" spans="2:25">
      <c r="B215" s="558" t="s">
        <v>371</v>
      </c>
      <c r="C215" s="559" t="s">
        <v>344</v>
      </c>
      <c r="D215" s="560">
        <v>0.8</v>
      </c>
      <c r="E215" s="560">
        <v>0.7142857142857143</v>
      </c>
      <c r="T215" s="441"/>
      <c r="U215" s="441"/>
      <c r="V215" s="441"/>
      <c r="W215" s="441"/>
      <c r="X215" s="441"/>
      <c r="Y215" s="441"/>
    </row>
    <row r="216" spans="2:25">
      <c r="B216" s="558" t="s">
        <v>375</v>
      </c>
      <c r="C216" s="559" t="s">
        <v>344</v>
      </c>
      <c r="D216" s="560">
        <v>0.7</v>
      </c>
      <c r="E216" s="560">
        <v>0.60869565217391308</v>
      </c>
      <c r="T216" s="441"/>
      <c r="U216" s="441"/>
      <c r="V216" s="441"/>
      <c r="W216" s="441"/>
      <c r="X216" s="441"/>
      <c r="Y216" s="441"/>
    </row>
    <row r="217" spans="2:25">
      <c r="B217" s="558" t="s">
        <v>377</v>
      </c>
      <c r="C217" s="559" t="s">
        <v>344</v>
      </c>
      <c r="D217" s="560">
        <v>0.9</v>
      </c>
      <c r="E217" s="560">
        <v>0.8571428571428571</v>
      </c>
      <c r="T217" s="441"/>
      <c r="U217" s="441"/>
      <c r="V217" s="441"/>
      <c r="W217" s="441"/>
      <c r="X217" s="441"/>
      <c r="Y217" s="441"/>
    </row>
    <row r="218" spans="2:25">
      <c r="B218" s="558" t="s">
        <v>379</v>
      </c>
      <c r="C218" s="559" t="s">
        <v>344</v>
      </c>
      <c r="D218" s="560">
        <v>1</v>
      </c>
      <c r="E218" s="560">
        <v>0.89473684210526316</v>
      </c>
      <c r="T218" s="441"/>
      <c r="U218" s="441"/>
      <c r="V218" s="441"/>
      <c r="W218" s="441"/>
      <c r="X218" s="441"/>
      <c r="Y218" s="441"/>
    </row>
    <row r="219" spans="2:25">
      <c r="B219" s="558" t="s">
        <v>383</v>
      </c>
      <c r="C219" s="559" t="s">
        <v>360</v>
      </c>
      <c r="D219" s="560">
        <v>0.94736842105263153</v>
      </c>
      <c r="E219" s="560">
        <v>0.8571428571428571</v>
      </c>
      <c r="T219" s="441"/>
      <c r="U219" s="441"/>
      <c r="V219" s="441"/>
      <c r="W219" s="441"/>
      <c r="X219" s="441"/>
      <c r="Y219" s="441"/>
    </row>
    <row r="220" spans="2:25">
      <c r="B220" s="558" t="s">
        <v>384</v>
      </c>
      <c r="C220" s="559" t="s">
        <v>360</v>
      </c>
      <c r="D220" s="560">
        <v>0.9285714285714286</v>
      </c>
      <c r="E220" s="560">
        <v>0.8666666666666667</v>
      </c>
      <c r="T220" s="441"/>
      <c r="U220" s="441"/>
      <c r="V220" s="441"/>
      <c r="W220" s="441"/>
      <c r="X220" s="441"/>
      <c r="Y220" s="441"/>
    </row>
    <row r="221" spans="2:25">
      <c r="B221" s="558" t="s">
        <v>386</v>
      </c>
      <c r="C221" s="559" t="s">
        <v>360</v>
      </c>
      <c r="D221" s="560">
        <v>0.88888888888888884</v>
      </c>
      <c r="E221" s="560">
        <v>0.76190476190476186</v>
      </c>
      <c r="T221" s="441"/>
      <c r="U221" s="441"/>
      <c r="V221" s="441"/>
      <c r="W221" s="441"/>
      <c r="X221" s="441"/>
      <c r="Y221" s="441"/>
    </row>
    <row r="222" spans="2:25" ht="28">
      <c r="B222" s="558" t="s">
        <v>389</v>
      </c>
      <c r="C222" s="559" t="s">
        <v>344</v>
      </c>
      <c r="D222" s="560">
        <v>0.88235294117647056</v>
      </c>
      <c r="E222" s="560">
        <v>0.75</v>
      </c>
      <c r="T222" s="441"/>
      <c r="U222" s="441"/>
      <c r="V222" s="441"/>
      <c r="W222" s="441"/>
      <c r="X222" s="441"/>
      <c r="Y222" s="441"/>
    </row>
    <row r="223" spans="2:25">
      <c r="B223" s="558" t="s">
        <v>391</v>
      </c>
      <c r="C223" s="559" t="s">
        <v>360</v>
      </c>
      <c r="D223" s="560">
        <v>0.94117647058823528</v>
      </c>
      <c r="E223" s="560">
        <v>0.8</v>
      </c>
      <c r="T223" s="441"/>
      <c r="U223" s="441"/>
      <c r="V223" s="441"/>
      <c r="W223" s="441"/>
      <c r="X223" s="441"/>
      <c r="Y223" s="441"/>
    </row>
    <row r="224" spans="2:25">
      <c r="B224" s="558" t="s">
        <v>394</v>
      </c>
      <c r="C224" s="559" t="s">
        <v>360</v>
      </c>
      <c r="D224" s="560">
        <v>0.94117647058823528</v>
      </c>
      <c r="E224" s="560">
        <v>0.88888888888888884</v>
      </c>
      <c r="T224" s="441"/>
      <c r="U224" s="441"/>
      <c r="V224" s="441"/>
      <c r="W224" s="441"/>
      <c r="X224" s="441"/>
      <c r="Y224" s="441"/>
    </row>
    <row r="225" spans="2:25">
      <c r="B225" s="558" t="s">
        <v>396</v>
      </c>
      <c r="C225" s="559" t="s">
        <v>360</v>
      </c>
      <c r="D225" s="560">
        <v>0.72222222222222221</v>
      </c>
      <c r="E225" s="560">
        <v>0.72222222222222221</v>
      </c>
      <c r="T225" s="441"/>
      <c r="U225" s="441"/>
      <c r="V225" s="441"/>
      <c r="W225" s="441"/>
      <c r="X225" s="441"/>
      <c r="Y225" s="441"/>
    </row>
    <row r="226" spans="2:25">
      <c r="B226" s="558" t="s">
        <v>399</v>
      </c>
      <c r="C226" s="559" t="s">
        <v>360</v>
      </c>
      <c r="D226" s="560">
        <v>0.8571428571428571</v>
      </c>
      <c r="E226" s="560">
        <v>0.8571428571428571</v>
      </c>
      <c r="T226" s="441"/>
      <c r="U226" s="441"/>
      <c r="V226" s="441"/>
      <c r="W226" s="441"/>
      <c r="X226" s="441"/>
      <c r="Y226" s="441"/>
    </row>
    <row r="227" spans="2:25">
      <c r="B227" s="558" t="s">
        <v>401</v>
      </c>
      <c r="C227" s="559" t="s">
        <v>360</v>
      </c>
      <c r="D227" s="560">
        <v>0.60869565217391308</v>
      </c>
      <c r="E227" s="560">
        <v>0.53846153846153844</v>
      </c>
      <c r="T227" s="441"/>
      <c r="U227" s="441"/>
      <c r="V227" s="441"/>
      <c r="W227" s="441"/>
      <c r="X227" s="441"/>
      <c r="Y227" s="441"/>
    </row>
    <row r="228" spans="2:25">
      <c r="B228" s="558" t="s">
        <v>404</v>
      </c>
      <c r="C228" s="559" t="s">
        <v>360</v>
      </c>
      <c r="D228" s="560">
        <v>1</v>
      </c>
      <c r="E228" s="560">
        <v>1</v>
      </c>
      <c r="T228" s="441"/>
      <c r="U228" s="441"/>
      <c r="V228" s="441"/>
      <c r="W228" s="441"/>
      <c r="X228" s="441"/>
      <c r="Y228" s="441"/>
    </row>
    <row r="229" spans="2:25">
      <c r="B229" s="558" t="s">
        <v>405</v>
      </c>
      <c r="C229" s="559" t="s">
        <v>360</v>
      </c>
      <c r="D229" s="560">
        <v>0.9285714285714286</v>
      </c>
      <c r="E229" s="560">
        <v>0.8666666666666667</v>
      </c>
      <c r="T229" s="441"/>
      <c r="U229" s="441"/>
      <c r="V229" s="441"/>
      <c r="W229" s="441"/>
      <c r="X229" s="441"/>
      <c r="Y229" s="441"/>
    </row>
    <row r="230" spans="2:25">
      <c r="B230" s="558" t="s">
        <v>406</v>
      </c>
      <c r="C230" s="559" t="s">
        <v>360</v>
      </c>
      <c r="D230" s="560">
        <v>0.90476190476190477</v>
      </c>
      <c r="E230" s="560">
        <v>0.90476190476190477</v>
      </c>
      <c r="T230" s="441"/>
      <c r="U230" s="441"/>
      <c r="V230" s="441"/>
      <c r="W230" s="441"/>
      <c r="X230" s="441"/>
      <c r="Y230" s="441"/>
    </row>
    <row r="231" spans="2:25">
      <c r="B231" s="558" t="s">
        <v>408</v>
      </c>
      <c r="C231" s="559" t="s">
        <v>360</v>
      </c>
      <c r="D231" s="560">
        <v>0.95238095238095233</v>
      </c>
      <c r="E231" s="560">
        <v>0.8</v>
      </c>
      <c r="T231" s="441"/>
      <c r="U231" s="441"/>
      <c r="V231" s="441"/>
      <c r="W231" s="441"/>
      <c r="X231" s="441"/>
      <c r="Y231" s="441"/>
    </row>
    <row r="232" spans="2:25" ht="28">
      <c r="B232" s="558" t="s">
        <v>410</v>
      </c>
      <c r="C232" s="559" t="s">
        <v>360</v>
      </c>
      <c r="D232" s="560">
        <v>0.95238095238095233</v>
      </c>
      <c r="E232" s="560">
        <v>0.95238095238095233</v>
      </c>
      <c r="T232" s="441"/>
      <c r="U232" s="441"/>
      <c r="V232" s="441"/>
      <c r="W232" s="441"/>
      <c r="X232" s="441"/>
      <c r="Y232" s="441"/>
    </row>
    <row r="233" spans="2:25">
      <c r="B233" s="558" t="s">
        <v>412</v>
      </c>
      <c r="C233" s="559" t="s">
        <v>360</v>
      </c>
      <c r="D233" s="560">
        <v>0.70588235294117652</v>
      </c>
      <c r="E233" s="560">
        <v>0.70588235294117652</v>
      </c>
      <c r="T233" s="441"/>
      <c r="U233" s="441"/>
      <c r="V233" s="441"/>
      <c r="W233" s="441"/>
      <c r="X233" s="441"/>
      <c r="Y233" s="441"/>
    </row>
    <row r="234" spans="2:25">
      <c r="B234" s="558" t="s">
        <v>415</v>
      </c>
      <c r="C234" s="559" t="s">
        <v>360</v>
      </c>
      <c r="D234" s="560">
        <v>0.95</v>
      </c>
      <c r="E234" s="560">
        <v>0.95</v>
      </c>
      <c r="T234" s="441"/>
      <c r="U234" s="441"/>
      <c r="V234" s="441"/>
      <c r="W234" s="441"/>
      <c r="X234" s="441"/>
      <c r="Y234" s="441"/>
    </row>
    <row r="235" spans="2:25">
      <c r="B235" s="558" t="s">
        <v>418</v>
      </c>
      <c r="C235" s="559" t="s">
        <v>360</v>
      </c>
      <c r="D235" s="560">
        <v>1</v>
      </c>
      <c r="E235" s="560">
        <v>1</v>
      </c>
      <c r="T235" s="441"/>
      <c r="U235" s="441"/>
      <c r="V235" s="441"/>
      <c r="W235" s="441"/>
      <c r="X235" s="441"/>
      <c r="Y235" s="441"/>
    </row>
    <row r="236" spans="2:25">
      <c r="B236" s="558" t="s">
        <v>419</v>
      </c>
      <c r="C236" s="559" t="s">
        <v>360</v>
      </c>
      <c r="D236" s="560">
        <v>1</v>
      </c>
      <c r="E236" s="560">
        <v>0.94444444444444442</v>
      </c>
      <c r="T236" s="441"/>
      <c r="U236" s="441"/>
      <c r="V236" s="441"/>
      <c r="W236" s="441"/>
      <c r="X236" s="441"/>
      <c r="Y236" s="441"/>
    </row>
    <row r="237" spans="2:25">
      <c r="B237" s="558" t="s">
        <v>421</v>
      </c>
      <c r="C237" s="559" t="s">
        <v>422</v>
      </c>
      <c r="D237" s="560">
        <v>1</v>
      </c>
      <c r="E237" s="560">
        <v>1</v>
      </c>
      <c r="T237" s="441"/>
      <c r="U237" s="441"/>
      <c r="V237" s="441"/>
      <c r="W237" s="441"/>
      <c r="X237" s="441"/>
      <c r="Y237" s="441"/>
    </row>
    <row r="238" spans="2:25">
      <c r="B238" s="558" t="s">
        <v>424</v>
      </c>
      <c r="C238" s="559" t="s">
        <v>422</v>
      </c>
      <c r="D238" s="560">
        <v>0.81818181818181823</v>
      </c>
      <c r="E238" s="560">
        <v>0.81818181818181823</v>
      </c>
      <c r="T238" s="441"/>
      <c r="U238" s="441"/>
      <c r="V238" s="441"/>
      <c r="W238" s="441"/>
      <c r="X238" s="441"/>
      <c r="Y238" s="441"/>
    </row>
    <row r="239" spans="2:25">
      <c r="B239" s="558" t="s">
        <v>426</v>
      </c>
      <c r="C239" s="559" t="s">
        <v>422</v>
      </c>
      <c r="D239" s="560">
        <v>1</v>
      </c>
      <c r="E239" s="560">
        <v>1</v>
      </c>
      <c r="T239" s="441"/>
      <c r="U239" s="441"/>
      <c r="V239" s="441"/>
      <c r="W239" s="441"/>
      <c r="X239" s="441"/>
      <c r="Y239" s="441"/>
    </row>
    <row r="240" spans="2:25">
      <c r="B240" s="558" t="s">
        <v>428</v>
      </c>
      <c r="C240" s="559" t="s">
        <v>422</v>
      </c>
      <c r="D240" s="560">
        <v>1</v>
      </c>
      <c r="E240" s="560">
        <v>1</v>
      </c>
      <c r="T240" s="441"/>
      <c r="U240" s="441"/>
      <c r="V240" s="441"/>
      <c r="W240" s="441"/>
      <c r="X240" s="441"/>
      <c r="Y240" s="441"/>
    </row>
    <row r="241" spans="2:27">
      <c r="B241" s="558" t="s">
        <v>430</v>
      </c>
      <c r="C241" s="559" t="s">
        <v>360</v>
      </c>
      <c r="D241" s="560">
        <v>0.9375</v>
      </c>
      <c r="E241" s="560">
        <v>0.9375</v>
      </c>
      <c r="T241" s="441"/>
      <c r="U241" s="441"/>
      <c r="V241" s="441"/>
      <c r="W241" s="441"/>
      <c r="X241" s="441"/>
      <c r="Y241" s="441"/>
    </row>
    <row r="242" spans="2:27">
      <c r="B242" s="558" t="s">
        <v>433</v>
      </c>
      <c r="C242" s="559" t="s">
        <v>360</v>
      </c>
      <c r="D242" s="560">
        <v>0.9375</v>
      </c>
      <c r="E242" s="560">
        <v>0.65217391304347827</v>
      </c>
      <c r="T242" s="441"/>
      <c r="U242" s="441"/>
      <c r="V242" s="441"/>
      <c r="W242" s="441"/>
      <c r="X242" s="441"/>
      <c r="Y242" s="441"/>
    </row>
    <row r="243" spans="2:27">
      <c r="B243" s="561" t="s">
        <v>776</v>
      </c>
      <c r="C243" s="561"/>
      <c r="T243" s="441"/>
      <c r="U243" s="441"/>
      <c r="V243" s="441"/>
      <c r="W243" s="441"/>
      <c r="X243" s="441"/>
      <c r="Y243" s="441"/>
    </row>
    <row r="244" spans="2:27">
      <c r="B244" s="254" t="s">
        <v>89</v>
      </c>
      <c r="C244" s="254"/>
      <c r="D244" s="254"/>
      <c r="H244" s="436"/>
      <c r="I244" s="437"/>
      <c r="T244" s="441"/>
      <c r="U244" s="441"/>
      <c r="V244" s="441"/>
      <c r="W244" s="441"/>
      <c r="X244" s="441"/>
      <c r="Y244" s="441"/>
    </row>
    <row r="245" spans="2:27">
      <c r="B245" s="254"/>
      <c r="T245" s="441"/>
      <c r="U245" s="441"/>
      <c r="V245" s="441"/>
      <c r="W245" s="441"/>
      <c r="X245" s="441"/>
      <c r="Y245" s="441"/>
    </row>
    <row r="246" spans="2:27" ht="16" thickBot="1">
      <c r="B246" s="258" t="s">
        <v>775</v>
      </c>
      <c r="T246" s="441"/>
      <c r="U246" s="441"/>
      <c r="V246" s="441"/>
      <c r="W246" s="441"/>
      <c r="X246" s="441"/>
      <c r="Y246" s="441"/>
    </row>
    <row r="247" spans="2:27" ht="24">
      <c r="B247" s="534" t="s">
        <v>2</v>
      </c>
      <c r="C247" s="535" t="s">
        <v>46</v>
      </c>
      <c r="D247" s="536" t="s">
        <v>4</v>
      </c>
      <c r="E247" s="536" t="s">
        <v>5</v>
      </c>
      <c r="F247" s="536" t="s">
        <v>6</v>
      </c>
      <c r="G247" s="536" t="s">
        <v>7</v>
      </c>
      <c r="H247" s="537" t="s">
        <v>8</v>
      </c>
      <c r="I247" s="538" t="s">
        <v>9</v>
      </c>
      <c r="J247" s="385"/>
      <c r="K247" s="385" t="s">
        <v>583</v>
      </c>
      <c r="L247" s="441"/>
      <c r="M247" s="441"/>
      <c r="N247" s="441"/>
      <c r="O247" s="441"/>
      <c r="P247" s="441"/>
      <c r="Q247" s="441"/>
      <c r="R247" s="441"/>
      <c r="S247" s="441"/>
      <c r="T247" s="441"/>
      <c r="U247" s="441"/>
      <c r="V247" s="441"/>
      <c r="W247" s="441"/>
      <c r="X247" s="441"/>
      <c r="Y247" s="441"/>
    </row>
    <row r="248" spans="2:27">
      <c r="B248" s="539"/>
      <c r="C248" s="386" t="s">
        <v>30</v>
      </c>
      <c r="D248" s="257" t="s">
        <v>70</v>
      </c>
      <c r="E248" s="257" t="s">
        <v>70</v>
      </c>
      <c r="F248" s="257" t="s">
        <v>70</v>
      </c>
      <c r="G248" s="347">
        <v>16</v>
      </c>
      <c r="H248" s="347">
        <v>21</v>
      </c>
      <c r="I248" s="468">
        <v>13</v>
      </c>
      <c r="J248" s="388"/>
      <c r="L248" s="441"/>
      <c r="M248" s="441"/>
      <c r="N248" s="441"/>
      <c r="O248" s="441"/>
      <c r="P248" s="441"/>
      <c r="Q248" s="441"/>
      <c r="R248" s="441"/>
      <c r="S248" s="441"/>
      <c r="T248" s="441"/>
      <c r="U248" s="441"/>
      <c r="V248" s="441"/>
      <c r="W248" s="441"/>
      <c r="X248" s="441"/>
      <c r="Y248" s="441"/>
    </row>
    <row r="249" spans="2:27" ht="24">
      <c r="B249" s="540" t="s">
        <v>584</v>
      </c>
      <c r="C249" s="386" t="s">
        <v>585</v>
      </c>
      <c r="D249" s="389">
        <v>0.89190000000000003</v>
      </c>
      <c r="E249" s="389">
        <v>0.90590000000000004</v>
      </c>
      <c r="F249" s="389">
        <v>0.91639999999999999</v>
      </c>
      <c r="G249" s="389">
        <v>0.88829999999999998</v>
      </c>
      <c r="H249" s="389">
        <v>0.83333333333333337</v>
      </c>
      <c r="I249" s="541">
        <f>(G197+K197+O197+Q197)/E197</f>
        <v>0.80389429763560505</v>
      </c>
      <c r="J249" s="390"/>
      <c r="L249" s="441"/>
      <c r="M249" s="441"/>
      <c r="N249" s="441"/>
      <c r="O249" s="441"/>
      <c r="P249" s="441"/>
      <c r="Q249" s="441"/>
      <c r="R249" s="441"/>
      <c r="S249" s="441"/>
      <c r="T249" s="441"/>
      <c r="U249" s="441"/>
      <c r="V249" s="441"/>
      <c r="W249" s="441"/>
      <c r="X249" s="441"/>
      <c r="Y249" s="441"/>
    </row>
    <row r="250" spans="2:27" ht="24">
      <c r="B250" s="539"/>
      <c r="C250" s="386" t="s">
        <v>586</v>
      </c>
      <c r="D250" s="389">
        <v>0.89190000000000003</v>
      </c>
      <c r="E250" s="389">
        <v>0.93520000000000003</v>
      </c>
      <c r="F250" s="384">
        <v>0.89470000000000005</v>
      </c>
      <c r="G250" s="389">
        <v>0.86</v>
      </c>
      <c r="H250" s="389">
        <v>0.8</v>
      </c>
      <c r="I250" s="541">
        <f>(G198+K198+O198+Q198)/E198</f>
        <v>0.75124378109452739</v>
      </c>
      <c r="J250" s="390"/>
      <c r="L250" s="441"/>
      <c r="M250" s="441"/>
      <c r="N250" s="441"/>
      <c r="O250" s="441"/>
      <c r="P250" s="441"/>
      <c r="Q250" s="441"/>
      <c r="R250" s="441"/>
      <c r="S250" s="441"/>
      <c r="T250" s="441"/>
      <c r="U250" s="441"/>
      <c r="V250" s="441"/>
      <c r="W250" s="441"/>
      <c r="X250" s="441"/>
      <c r="Y250" s="441"/>
    </row>
    <row r="251" spans="2:27" ht="24">
      <c r="B251" s="539"/>
      <c r="C251" s="386" t="s">
        <v>587</v>
      </c>
      <c r="D251" s="389">
        <v>2.86E-2</v>
      </c>
      <c r="E251" s="391">
        <v>0</v>
      </c>
      <c r="F251" s="389">
        <f>7/35</f>
        <v>0.2</v>
      </c>
      <c r="G251" s="389">
        <f>9/59</f>
        <v>0.15254237288135594</v>
      </c>
      <c r="H251" s="389">
        <f>8/79</f>
        <v>0.10126582278481013</v>
      </c>
      <c r="I251" s="541">
        <f>17/109</f>
        <v>0.15596330275229359</v>
      </c>
      <c r="J251" s="390"/>
      <c r="L251" s="441"/>
      <c r="M251" s="441"/>
      <c r="N251" s="441"/>
      <c r="O251" s="441"/>
      <c r="P251" s="441"/>
      <c r="Q251" s="441"/>
      <c r="R251" s="441"/>
      <c r="S251" s="441"/>
      <c r="T251" s="441"/>
      <c r="U251" s="441"/>
      <c r="V251" s="441"/>
      <c r="W251" s="441"/>
      <c r="X251" s="441"/>
      <c r="Y251" s="441"/>
    </row>
    <row r="252" spans="2:27" ht="36">
      <c r="B252" s="539"/>
      <c r="C252" s="386" t="s">
        <v>588</v>
      </c>
      <c r="D252" s="389" t="s">
        <v>70</v>
      </c>
      <c r="E252" s="391" t="s">
        <v>70</v>
      </c>
      <c r="F252" s="389">
        <f>7/35</f>
        <v>0.2</v>
      </c>
      <c r="G252" s="389">
        <f>4/27</f>
        <v>0.14814814814814814</v>
      </c>
      <c r="H252" s="391">
        <f>6/26</f>
        <v>0.23076923076923078</v>
      </c>
      <c r="I252" s="541">
        <f>(7+10)/38</f>
        <v>0.44736842105263158</v>
      </c>
      <c r="J252" s="392"/>
      <c r="L252" s="441"/>
      <c r="M252" s="441"/>
      <c r="N252" s="441"/>
      <c r="O252" s="441"/>
      <c r="P252" s="441"/>
      <c r="Q252" s="441"/>
      <c r="R252" s="441"/>
      <c r="S252" s="441"/>
      <c r="T252" s="441"/>
      <c r="U252" s="441"/>
      <c r="V252" s="441"/>
      <c r="W252" s="441"/>
      <c r="X252" s="441"/>
      <c r="Y252" s="441"/>
    </row>
    <row r="253" spans="2:27">
      <c r="B253" s="539"/>
      <c r="C253" s="386" t="s">
        <v>589</v>
      </c>
      <c r="D253" s="389">
        <v>0.91890000000000005</v>
      </c>
      <c r="E253" s="389">
        <v>0.92030000000000001</v>
      </c>
      <c r="F253" s="384">
        <v>0.92679999999999996</v>
      </c>
      <c r="G253" s="389">
        <v>0.91490000000000005</v>
      </c>
      <c r="H253" s="389">
        <v>0.88600451467268626</v>
      </c>
      <c r="I253" s="541">
        <f>(G197+K197+O197+Q197)/(E197-I197)</f>
        <v>0.86786786786786785</v>
      </c>
      <c r="J253" s="390"/>
      <c r="L253" s="441"/>
      <c r="M253" s="441"/>
      <c r="N253" s="441"/>
      <c r="O253" s="441"/>
      <c r="P253" s="441"/>
      <c r="Q253" s="441"/>
      <c r="R253" s="441"/>
      <c r="S253" s="441"/>
      <c r="T253" s="441"/>
      <c r="U253" s="441"/>
      <c r="V253" s="441"/>
      <c r="W253" s="441"/>
      <c r="X253" s="441"/>
      <c r="Y253" s="441"/>
    </row>
    <row r="254" spans="2:27">
      <c r="B254" s="539"/>
      <c r="C254" s="386" t="s">
        <v>590</v>
      </c>
      <c r="D254" s="257" t="s">
        <v>70</v>
      </c>
      <c r="E254" s="257" t="s">
        <v>70</v>
      </c>
      <c r="F254" s="257" t="s">
        <v>70</v>
      </c>
      <c r="G254" s="389">
        <f>16/35</f>
        <v>0.45714285714285713</v>
      </c>
      <c r="H254" s="389">
        <v>0.58333333333333304</v>
      </c>
      <c r="I254" s="541">
        <f>9/26</f>
        <v>0.34615384615384615</v>
      </c>
      <c r="J254" s="390"/>
      <c r="L254" s="441"/>
      <c r="M254" s="441"/>
      <c r="N254" s="441"/>
      <c r="O254" s="441"/>
      <c r="P254" s="441"/>
      <c r="Q254" s="441"/>
      <c r="R254" s="441"/>
      <c r="S254" s="441"/>
      <c r="T254" s="441"/>
      <c r="U254" s="441"/>
      <c r="V254" s="441"/>
      <c r="W254" s="441"/>
      <c r="X254" s="441"/>
      <c r="Y254" s="441"/>
    </row>
    <row r="255" spans="2:27" s="433" customFormat="1" ht="24">
      <c r="B255" s="539"/>
      <c r="C255" s="386" t="s">
        <v>655</v>
      </c>
      <c r="D255" s="257"/>
      <c r="E255" s="257"/>
      <c r="F255" s="257"/>
      <c r="G255" s="389"/>
      <c r="H255" s="389">
        <f>24/35</f>
        <v>0.68571428571428572</v>
      </c>
      <c r="I255" s="541">
        <f>(12+4)/27</f>
        <v>0.59259259259259256</v>
      </c>
      <c r="J255" s="390"/>
      <c r="L255" s="441"/>
      <c r="M255" s="441"/>
      <c r="N255" s="441"/>
      <c r="O255" s="441"/>
      <c r="P255" s="441"/>
      <c r="Q255" s="441"/>
      <c r="R255" s="441"/>
      <c r="S255" s="441"/>
      <c r="T255" s="441"/>
      <c r="U255" s="441"/>
      <c r="V255" s="441"/>
      <c r="W255" s="441"/>
      <c r="X255" s="441"/>
      <c r="Y255" s="441"/>
      <c r="Z255"/>
      <c r="AA255"/>
    </row>
    <row r="256" spans="2:27">
      <c r="B256" s="539"/>
      <c r="C256" s="386" t="s">
        <v>591</v>
      </c>
      <c r="D256" s="257" t="s">
        <v>70</v>
      </c>
      <c r="E256" s="257" t="s">
        <v>70</v>
      </c>
      <c r="F256" s="257" t="s">
        <v>70</v>
      </c>
      <c r="G256" s="389">
        <f>3840/3858</f>
        <v>0.99533437013996895</v>
      </c>
      <c r="H256" s="389">
        <v>0.96885813148788924</v>
      </c>
      <c r="I256" s="541">
        <v>0.93969999999999998</v>
      </c>
      <c r="J256" s="390"/>
      <c r="L256" s="441"/>
      <c r="M256" s="441"/>
      <c r="N256" s="441"/>
      <c r="O256" s="441"/>
      <c r="P256" s="441"/>
      <c r="Q256" s="441"/>
      <c r="R256" s="441"/>
      <c r="S256" s="441"/>
      <c r="T256" s="441"/>
      <c r="U256" s="441"/>
      <c r="V256" s="441"/>
      <c r="W256" s="441"/>
      <c r="X256" s="441"/>
      <c r="Y256" s="441"/>
      <c r="Z256" s="433"/>
      <c r="AA256" s="433"/>
    </row>
    <row r="257" spans="2:27" ht="25" thickBot="1">
      <c r="B257" s="542"/>
      <c r="C257" s="543" t="s">
        <v>592</v>
      </c>
      <c r="D257" s="544" t="s">
        <v>70</v>
      </c>
      <c r="E257" s="544" t="s">
        <v>70</v>
      </c>
      <c r="F257" s="544" t="s">
        <v>70</v>
      </c>
      <c r="G257" s="545" t="s">
        <v>593</v>
      </c>
      <c r="H257" s="545" t="s">
        <v>594</v>
      </c>
      <c r="I257" s="546" t="s">
        <v>595</v>
      </c>
      <c r="J257" s="390"/>
      <c r="K257" s="393"/>
      <c r="L257" s="441"/>
      <c r="M257" s="441"/>
      <c r="N257" s="441"/>
      <c r="O257" s="441"/>
      <c r="P257" s="441"/>
      <c r="Q257" s="441"/>
      <c r="R257" s="441"/>
      <c r="S257" s="441"/>
      <c r="T257" s="441"/>
      <c r="U257" s="441"/>
      <c r="V257" s="441"/>
      <c r="W257" s="441"/>
      <c r="X257" s="441"/>
      <c r="Y257" s="441"/>
    </row>
    <row r="258" spans="2:27">
      <c r="B258" s="561" t="s">
        <v>776</v>
      </c>
      <c r="C258" s="561"/>
      <c r="D258" s="435"/>
      <c r="E258" s="435"/>
      <c r="F258" s="435"/>
      <c r="G258" s="435"/>
      <c r="H258" s="435"/>
      <c r="I258" s="435"/>
      <c r="J258" s="393"/>
      <c r="K258" s="394"/>
      <c r="L258" s="441"/>
      <c r="M258" s="441"/>
      <c r="N258" s="441"/>
      <c r="O258" s="441"/>
      <c r="P258" s="441"/>
      <c r="Q258" s="441"/>
      <c r="R258" s="441"/>
      <c r="S258" s="441"/>
      <c r="T258" s="441"/>
      <c r="U258" s="441"/>
      <c r="V258" s="441"/>
      <c r="W258" s="441"/>
      <c r="X258" s="441"/>
      <c r="Y258" s="441"/>
      <c r="Z258" s="433"/>
      <c r="AA258" s="433"/>
    </row>
    <row r="259" spans="2:27">
      <c r="B259" s="254" t="s">
        <v>89</v>
      </c>
      <c r="C259" s="254"/>
      <c r="D259" s="254"/>
      <c r="E259" s="254"/>
      <c r="I259" s="397"/>
      <c r="J259" s="397"/>
      <c r="K259" s="394"/>
      <c r="L259" s="441"/>
      <c r="M259" s="441"/>
      <c r="N259" s="441"/>
      <c r="O259" s="441"/>
      <c r="P259" s="441"/>
      <c r="Q259" s="441"/>
      <c r="R259" s="441"/>
      <c r="S259" s="441"/>
      <c r="T259" s="441"/>
      <c r="U259" s="441"/>
      <c r="V259" s="441"/>
      <c r="W259" s="441"/>
      <c r="X259" s="441"/>
      <c r="Y259" s="441"/>
    </row>
    <row r="260" spans="2:27">
      <c r="B260" s="235"/>
      <c r="I260" s="393"/>
      <c r="J260" s="393"/>
      <c r="K260" s="394"/>
      <c r="L260" s="441"/>
      <c r="M260" s="441"/>
      <c r="N260" s="441"/>
      <c r="O260" s="441"/>
      <c r="P260" s="441"/>
      <c r="Q260" s="441"/>
      <c r="R260" s="441"/>
      <c r="S260" s="441"/>
      <c r="T260" s="441"/>
      <c r="U260" s="441"/>
      <c r="V260" s="441"/>
      <c r="W260" s="441"/>
      <c r="X260" s="441"/>
      <c r="Y260" s="441"/>
    </row>
    <row r="261" spans="2:27">
      <c r="B261" s="235"/>
      <c r="I261" s="393"/>
      <c r="J261" s="393"/>
      <c r="K261" s="394"/>
      <c r="L261" s="395"/>
      <c r="M261" s="396"/>
      <c r="N261" s="396"/>
      <c r="O261" s="396"/>
      <c r="P261" s="393"/>
      <c r="Q261" s="398"/>
      <c r="R261" s="398"/>
      <c r="T261" s="441"/>
      <c r="U261" s="441"/>
      <c r="V261" s="441"/>
      <c r="W261" s="441"/>
      <c r="X261" s="441"/>
      <c r="Y261" s="441"/>
    </row>
    <row r="262" spans="2:27">
      <c r="B262" s="401"/>
      <c r="C262" s="239"/>
      <c r="D262" s="239"/>
      <c r="E262" s="239"/>
      <c r="F262" s="239"/>
      <c r="G262" s="239"/>
      <c r="H262" s="239"/>
      <c r="I262" s="239"/>
      <c r="T262" s="441"/>
      <c r="U262" s="441"/>
      <c r="V262" s="441"/>
      <c r="W262" s="441"/>
      <c r="X262" s="441"/>
      <c r="Y262" s="441"/>
    </row>
    <row r="263" spans="2:27">
      <c r="B263" s="402"/>
      <c r="C263" s="402"/>
      <c r="D263" s="402"/>
      <c r="E263" s="402"/>
      <c r="F263" s="402"/>
      <c r="G263" s="402"/>
      <c r="H263" s="402"/>
      <c r="I263" s="402"/>
      <c r="T263" s="441"/>
      <c r="U263" s="441"/>
      <c r="V263" s="441"/>
      <c r="W263" s="441"/>
      <c r="X263" s="441"/>
      <c r="Y263" s="441"/>
    </row>
    <row r="264" spans="2:27">
      <c r="B264" s="403"/>
      <c r="C264" s="403"/>
      <c r="D264" s="403"/>
      <c r="E264" s="404"/>
      <c r="F264" s="239"/>
      <c r="G264" s="239"/>
      <c r="H264" s="239"/>
      <c r="I264" s="239"/>
      <c r="T264" s="441"/>
      <c r="U264" s="441"/>
      <c r="V264" s="441"/>
      <c r="W264" s="441"/>
      <c r="X264" s="441"/>
      <c r="Y264" s="441"/>
    </row>
    <row r="265" spans="2:27">
      <c r="B265" s="403"/>
      <c r="C265" s="403"/>
      <c r="D265" s="403"/>
      <c r="E265" s="404"/>
      <c r="F265" s="239"/>
      <c r="G265" s="239"/>
      <c r="H265" s="239"/>
      <c r="I265" s="239"/>
      <c r="T265" s="441"/>
      <c r="U265" s="441"/>
      <c r="V265" s="441"/>
      <c r="W265" s="441"/>
      <c r="X265" s="441"/>
      <c r="Y265" s="441"/>
    </row>
    <row r="266" spans="2:27">
      <c r="B266" s="403"/>
      <c r="C266" s="403"/>
      <c r="D266" s="403"/>
      <c r="E266" s="404"/>
      <c r="F266" s="239"/>
      <c r="G266" s="239"/>
      <c r="H266" s="239"/>
      <c r="I266" s="239"/>
      <c r="T266" s="441"/>
      <c r="U266" s="441"/>
      <c r="V266" s="441"/>
      <c r="W266" s="441"/>
      <c r="X266" s="441"/>
      <c r="Y266" s="441"/>
    </row>
    <row r="267" spans="2:27">
      <c r="B267" s="408"/>
      <c r="C267" s="409"/>
      <c r="D267" s="239"/>
      <c r="E267" s="239"/>
      <c r="F267" s="239"/>
      <c r="G267" s="239"/>
      <c r="H267" s="239"/>
      <c r="I267" s="239"/>
      <c r="T267" s="441"/>
      <c r="U267" s="441"/>
      <c r="V267" s="441"/>
      <c r="W267" s="441"/>
      <c r="X267" s="441"/>
      <c r="Y267" s="441"/>
    </row>
    <row r="268" spans="2:27">
      <c r="B268" s="408"/>
      <c r="C268" s="409"/>
      <c r="D268" s="239"/>
      <c r="E268" s="239"/>
      <c r="F268" s="239"/>
      <c r="G268" s="239"/>
      <c r="H268" s="239"/>
      <c r="I268" s="239"/>
      <c r="T268" s="441"/>
      <c r="U268" s="441"/>
      <c r="V268" s="441"/>
      <c r="W268" s="441"/>
      <c r="X268" s="441"/>
      <c r="Y268" s="441"/>
    </row>
    <row r="269" spans="2:27">
      <c r="B269" s="408"/>
      <c r="C269" s="409"/>
      <c r="D269" s="239"/>
      <c r="E269" s="239"/>
      <c r="F269" s="239"/>
      <c r="G269" s="239"/>
      <c r="H269" s="239"/>
      <c r="I269" s="239"/>
      <c r="T269" s="441"/>
      <c r="U269" s="441"/>
      <c r="V269" s="441"/>
      <c r="W269" s="441"/>
      <c r="X269" s="441"/>
      <c r="Y269" s="441"/>
    </row>
    <row r="270" spans="2:27">
      <c r="B270" s="408"/>
      <c r="C270" s="409"/>
      <c r="D270" s="239"/>
      <c r="E270" s="239"/>
      <c r="F270" s="239"/>
      <c r="G270" s="239"/>
      <c r="H270" s="239"/>
      <c r="I270" s="239"/>
      <c r="T270" s="441"/>
      <c r="U270" s="441"/>
      <c r="V270" s="441"/>
      <c r="W270" s="441"/>
      <c r="X270" s="441"/>
      <c r="Y270" s="441"/>
    </row>
    <row r="271" spans="2:27">
      <c r="B271" s="408"/>
      <c r="C271" s="409"/>
      <c r="D271" s="239"/>
      <c r="E271" s="239"/>
      <c r="F271" s="239"/>
      <c r="G271" s="239"/>
      <c r="H271" s="239"/>
      <c r="I271" s="239"/>
      <c r="T271" s="441"/>
      <c r="U271" s="441"/>
      <c r="V271" s="441"/>
      <c r="W271" s="441"/>
      <c r="X271" s="441"/>
      <c r="Y271" s="441"/>
    </row>
    <row r="272" spans="2:27">
      <c r="B272" s="408"/>
      <c r="C272" s="409"/>
      <c r="D272" s="239"/>
      <c r="E272" s="239"/>
      <c r="F272" s="239"/>
      <c r="G272" s="239"/>
      <c r="H272" s="239"/>
      <c r="I272" s="239"/>
      <c r="T272" s="441"/>
      <c r="U272" s="441"/>
      <c r="V272" s="441"/>
      <c r="W272" s="441"/>
      <c r="X272" s="441"/>
      <c r="Y272" s="441"/>
    </row>
    <row r="273" spans="2:25">
      <c r="B273" s="408"/>
      <c r="C273" s="409"/>
      <c r="D273" s="239"/>
      <c r="E273" s="239"/>
      <c r="F273" s="239"/>
      <c r="G273" s="239"/>
      <c r="H273" s="239"/>
      <c r="I273" s="239"/>
      <c r="T273" s="441"/>
      <c r="U273" s="441"/>
      <c r="V273" s="441"/>
      <c r="W273" s="441"/>
      <c r="X273" s="441"/>
      <c r="Y273" s="441"/>
    </row>
    <row r="274" spans="2:25">
      <c r="B274" s="408"/>
      <c r="C274" s="409"/>
      <c r="D274" s="239"/>
      <c r="E274" s="239"/>
      <c r="F274" s="239"/>
      <c r="G274" s="239"/>
      <c r="H274" s="239"/>
      <c r="I274" s="239"/>
      <c r="T274" s="441"/>
      <c r="U274" s="441"/>
      <c r="V274" s="441"/>
      <c r="W274" s="441"/>
      <c r="X274" s="441"/>
      <c r="Y274" s="441"/>
    </row>
    <row r="275" spans="2:25">
      <c r="B275" s="408"/>
      <c r="C275" s="409"/>
      <c r="D275" s="239"/>
      <c r="E275" s="239"/>
      <c r="F275" s="239"/>
      <c r="G275" s="239"/>
      <c r="H275" s="239"/>
      <c r="I275" s="239"/>
      <c r="T275" s="441"/>
      <c r="U275" s="441"/>
      <c r="V275" s="441"/>
      <c r="W275" s="441"/>
      <c r="X275" s="441"/>
      <c r="Y275" s="441"/>
    </row>
    <row r="276" spans="2:25">
      <c r="B276" s="408"/>
      <c r="C276" s="409"/>
      <c r="D276" s="239"/>
      <c r="E276" s="239"/>
      <c r="F276" s="239"/>
      <c r="G276" s="239"/>
      <c r="H276" s="239"/>
      <c r="I276" s="239"/>
      <c r="T276" s="441"/>
      <c r="U276" s="441"/>
      <c r="V276" s="441"/>
      <c r="W276" s="441"/>
      <c r="X276" s="441"/>
      <c r="Y276" s="441"/>
    </row>
    <row r="277" spans="2:25">
      <c r="B277" s="408"/>
      <c r="C277" s="409"/>
      <c r="D277" s="239"/>
      <c r="E277" s="239"/>
      <c r="F277" s="239"/>
      <c r="G277" s="239"/>
      <c r="H277" s="239"/>
      <c r="I277" s="239"/>
      <c r="T277" s="441"/>
      <c r="U277" s="441"/>
      <c r="V277" s="441"/>
      <c r="W277" s="441"/>
      <c r="X277" s="441"/>
      <c r="Y277" s="441"/>
    </row>
    <row r="278" spans="2:25">
      <c r="B278" s="408"/>
      <c r="C278" s="409"/>
      <c r="D278" s="239"/>
      <c r="E278" s="239"/>
      <c r="F278" s="239"/>
      <c r="G278" s="239"/>
      <c r="H278" s="239"/>
      <c r="I278" s="239"/>
      <c r="T278" s="441"/>
      <c r="U278" s="441"/>
      <c r="V278" s="441"/>
      <c r="W278" s="441"/>
      <c r="X278" s="441"/>
      <c r="Y278" s="441"/>
    </row>
    <row r="279" spans="2:25">
      <c r="B279" s="408"/>
      <c r="C279" s="409"/>
      <c r="D279" s="239"/>
      <c r="E279" s="239"/>
      <c r="F279" s="239"/>
      <c r="G279" s="239"/>
      <c r="H279" s="239"/>
      <c r="I279" s="239"/>
      <c r="T279" s="441"/>
      <c r="U279" s="441"/>
      <c r="V279" s="441"/>
      <c r="W279" s="441"/>
      <c r="X279" s="441"/>
      <c r="Y279" s="441"/>
    </row>
    <row r="280" spans="2:25">
      <c r="B280" s="408"/>
      <c r="C280" s="409"/>
      <c r="D280" s="239"/>
      <c r="E280" s="239"/>
      <c r="F280" s="239"/>
      <c r="G280" s="239"/>
      <c r="H280" s="239"/>
      <c r="I280" s="239"/>
      <c r="T280" s="441"/>
      <c r="U280" s="441"/>
      <c r="V280" s="441"/>
      <c r="W280" s="441"/>
      <c r="X280" s="441"/>
      <c r="Y280" s="441"/>
    </row>
    <row r="281" spans="2:25">
      <c r="B281" s="408"/>
      <c r="C281" s="409"/>
      <c r="D281" s="239"/>
      <c r="E281" s="239"/>
      <c r="F281" s="239"/>
      <c r="G281" s="239"/>
      <c r="H281" s="239"/>
      <c r="I281" s="239"/>
      <c r="T281" s="441"/>
      <c r="U281" s="441"/>
      <c r="V281" s="441"/>
      <c r="W281" s="441"/>
      <c r="X281" s="441"/>
      <c r="Y281" s="441"/>
    </row>
    <row r="282" spans="2:25">
      <c r="B282" s="405"/>
      <c r="C282" s="239"/>
      <c r="D282" s="239"/>
      <c r="E282" s="239"/>
      <c r="F282" s="239"/>
      <c r="G282" s="239"/>
      <c r="H282" s="239"/>
      <c r="I282" s="239"/>
      <c r="T282" s="441"/>
      <c r="U282" s="441"/>
      <c r="V282" s="441"/>
      <c r="W282" s="441"/>
      <c r="X282" s="441"/>
      <c r="Y282" s="441"/>
    </row>
    <row r="283" spans="2:25">
      <c r="B283" s="405"/>
      <c r="C283" s="239"/>
      <c r="D283" s="239"/>
      <c r="E283" s="239"/>
      <c r="F283" s="239"/>
      <c r="G283" s="239"/>
      <c r="H283" s="239"/>
      <c r="I283" s="239"/>
      <c r="T283" s="441"/>
      <c r="U283" s="441"/>
      <c r="V283" s="441"/>
      <c r="W283" s="441"/>
      <c r="X283" s="441"/>
      <c r="Y283" s="441"/>
    </row>
    <row r="284" spans="2:25">
      <c r="B284" s="239"/>
      <c r="C284" s="239"/>
      <c r="D284" s="239"/>
      <c r="E284" s="239"/>
      <c r="F284" s="239"/>
      <c r="G284" s="239"/>
      <c r="H284" s="239"/>
      <c r="I284" s="239"/>
      <c r="T284" s="441"/>
      <c r="U284" s="441"/>
      <c r="V284" s="441"/>
      <c r="W284" s="441"/>
      <c r="X284" s="441"/>
      <c r="Y284" s="441"/>
    </row>
    <row r="285" spans="2:25">
      <c r="B285" s="410"/>
      <c r="C285" s="410"/>
      <c r="D285" s="410"/>
      <c r="E285" s="410"/>
      <c r="F285" s="410"/>
      <c r="G285" s="239"/>
      <c r="H285" s="239"/>
      <c r="I285" s="239"/>
      <c r="T285" s="441"/>
      <c r="U285" s="441"/>
      <c r="V285" s="441"/>
      <c r="W285" s="441"/>
      <c r="X285" s="441"/>
      <c r="Y285" s="441"/>
    </row>
    <row r="286" spans="2:25">
      <c r="B286" s="239"/>
      <c r="C286" s="239"/>
      <c r="D286" s="239"/>
      <c r="E286" s="239"/>
      <c r="F286" s="239"/>
      <c r="G286" s="239"/>
      <c r="H286" s="239"/>
      <c r="I286" s="239"/>
      <c r="T286" s="441"/>
      <c r="U286" s="441"/>
      <c r="V286" s="441"/>
      <c r="W286" s="441"/>
      <c r="X286" s="441"/>
      <c r="Y286" s="441"/>
    </row>
    <row r="287" spans="2:25">
      <c r="B287" s="406"/>
      <c r="C287" s="385"/>
      <c r="D287" s="239"/>
      <c r="E287" s="239"/>
      <c r="F287" s="239"/>
      <c r="G287" s="239"/>
      <c r="H287" s="239"/>
      <c r="I287" s="239"/>
      <c r="T287" s="441"/>
      <c r="U287" s="441"/>
      <c r="V287" s="441"/>
      <c r="W287" s="441"/>
      <c r="X287" s="441"/>
      <c r="Y287" s="441"/>
    </row>
    <row r="288" spans="2:25">
      <c r="B288" s="385"/>
      <c r="C288" s="385"/>
      <c r="D288" s="239"/>
      <c r="E288" s="239"/>
      <c r="F288" s="239"/>
      <c r="G288" s="239"/>
      <c r="H288" s="239"/>
      <c r="I288" s="239"/>
      <c r="T288" s="441"/>
      <c r="U288" s="441"/>
      <c r="V288" s="441"/>
      <c r="W288" s="441"/>
      <c r="X288" s="441"/>
      <c r="Y288" s="441"/>
    </row>
    <row r="289" spans="2:25">
      <c r="B289" s="408"/>
      <c r="C289" s="411"/>
      <c r="D289" s="239"/>
      <c r="E289" s="239"/>
      <c r="F289" s="239"/>
      <c r="G289" s="239"/>
      <c r="H289" s="239"/>
      <c r="I289" s="239"/>
      <c r="T289" s="441"/>
      <c r="U289" s="441"/>
      <c r="V289" s="441"/>
      <c r="W289" s="441"/>
      <c r="X289" s="441"/>
      <c r="Y289" s="441"/>
    </row>
    <row r="290" spans="2:25">
      <c r="B290" s="408"/>
      <c r="C290" s="411"/>
      <c r="D290" s="239"/>
      <c r="E290" s="239"/>
      <c r="F290" s="239"/>
      <c r="G290" s="239"/>
      <c r="H290" s="239"/>
      <c r="I290" s="239"/>
      <c r="T290" s="441"/>
      <c r="U290" s="441"/>
      <c r="V290" s="441"/>
      <c r="W290" s="441"/>
      <c r="X290" s="441"/>
      <c r="Y290" s="441"/>
    </row>
    <row r="291" spans="2:25">
      <c r="B291" s="408"/>
      <c r="C291" s="411"/>
      <c r="D291" s="239"/>
      <c r="E291" s="239"/>
      <c r="F291" s="239"/>
      <c r="G291" s="239"/>
      <c r="H291" s="239"/>
      <c r="I291" s="239"/>
      <c r="T291" s="441"/>
      <c r="U291" s="441"/>
      <c r="V291" s="441"/>
      <c r="W291" s="441"/>
      <c r="X291" s="441"/>
      <c r="Y291" s="441"/>
    </row>
    <row r="292" spans="2:25">
      <c r="B292" s="408"/>
      <c r="C292" s="411"/>
      <c r="D292" s="239"/>
      <c r="E292" s="239"/>
      <c r="F292" s="239"/>
      <c r="G292" s="239"/>
      <c r="H292" s="239"/>
      <c r="I292" s="239"/>
      <c r="T292" s="441"/>
      <c r="U292" s="441"/>
      <c r="V292" s="441"/>
      <c r="W292" s="441"/>
      <c r="X292" s="441"/>
      <c r="Y292" s="441"/>
    </row>
    <row r="293" spans="2:25">
      <c r="B293" s="408"/>
      <c r="C293" s="411"/>
      <c r="D293" s="239"/>
      <c r="E293" s="239"/>
      <c r="F293" s="239"/>
      <c r="G293" s="239"/>
      <c r="H293" s="239"/>
      <c r="I293" s="239"/>
      <c r="T293" s="441"/>
      <c r="U293" s="441"/>
      <c r="V293" s="441"/>
      <c r="W293" s="441"/>
      <c r="X293" s="441"/>
      <c r="Y293" s="441"/>
    </row>
    <row r="294" spans="2:25">
      <c r="B294" s="408"/>
      <c r="C294" s="411"/>
      <c r="D294" s="239"/>
      <c r="E294" s="239"/>
      <c r="F294" s="239"/>
      <c r="G294" s="239"/>
      <c r="H294" s="239"/>
      <c r="I294" s="239"/>
      <c r="T294" s="441"/>
      <c r="U294" s="441"/>
      <c r="V294" s="441"/>
      <c r="W294" s="441"/>
      <c r="X294" s="441"/>
      <c r="Y294" s="441"/>
    </row>
    <row r="295" spans="2:25">
      <c r="B295" s="408"/>
      <c r="C295" s="411"/>
      <c r="D295" s="239"/>
      <c r="E295" s="239"/>
      <c r="F295" s="239"/>
      <c r="G295" s="239"/>
      <c r="H295" s="239"/>
      <c r="I295" s="239"/>
      <c r="T295" s="441"/>
      <c r="U295" s="441"/>
      <c r="V295" s="441"/>
      <c r="W295" s="441"/>
      <c r="X295" s="441"/>
      <c r="Y295" s="441"/>
    </row>
    <row r="296" spans="2:25">
      <c r="B296" s="408"/>
      <c r="C296" s="411"/>
      <c r="D296" s="239"/>
      <c r="E296" s="239"/>
      <c r="F296" s="239"/>
      <c r="G296" s="239"/>
      <c r="H296" s="239"/>
      <c r="I296" s="239"/>
    </row>
    <row r="297" spans="2:25">
      <c r="B297" s="408"/>
      <c r="C297" s="411"/>
      <c r="D297" s="239"/>
      <c r="E297" s="239"/>
      <c r="F297" s="239"/>
      <c r="G297" s="239"/>
      <c r="H297" s="239"/>
      <c r="I297" s="239"/>
    </row>
    <row r="298" spans="2:25">
      <c r="B298" s="408"/>
      <c r="C298" s="411"/>
      <c r="D298" s="239"/>
      <c r="E298" s="239"/>
      <c r="F298" s="239"/>
      <c r="G298" s="239"/>
      <c r="H298" s="239"/>
      <c r="I298" s="239"/>
    </row>
    <row r="299" spans="2:25">
      <c r="B299" s="408"/>
      <c r="C299" s="411"/>
      <c r="D299" s="239"/>
      <c r="E299" s="239"/>
      <c r="F299" s="239"/>
      <c r="G299" s="239"/>
      <c r="H299" s="239"/>
      <c r="I299" s="239"/>
    </row>
    <row r="300" spans="2:25">
      <c r="B300" s="408"/>
      <c r="C300" s="411"/>
      <c r="D300" s="239"/>
      <c r="E300" s="239"/>
      <c r="F300" s="239"/>
      <c r="G300" s="239"/>
      <c r="H300" s="239"/>
      <c r="I300" s="239"/>
    </row>
    <row r="301" spans="2:25">
      <c r="B301" s="405"/>
      <c r="C301" s="239"/>
      <c r="D301" s="239"/>
      <c r="E301" s="239"/>
      <c r="F301" s="239"/>
      <c r="G301" s="239"/>
      <c r="H301" s="239"/>
      <c r="I301" s="239"/>
    </row>
    <row r="302" spans="2:25">
      <c r="B302" s="407"/>
      <c r="C302" s="407"/>
      <c r="D302" s="407"/>
      <c r="E302" s="239"/>
      <c r="F302" s="239"/>
      <c r="G302" s="239"/>
      <c r="H302" s="239"/>
      <c r="I302" s="239"/>
    </row>
    <row r="303" spans="2:25">
      <c r="B303" s="239"/>
      <c r="C303" s="239"/>
      <c r="D303" s="239"/>
      <c r="E303" s="239"/>
      <c r="F303" s="239"/>
      <c r="G303" s="239"/>
      <c r="H303" s="239"/>
      <c r="I303" s="239"/>
    </row>
    <row r="304" spans="2:25">
      <c r="B304" s="412"/>
      <c r="C304" s="412"/>
      <c r="D304" s="410"/>
      <c r="E304" s="410"/>
      <c r="F304" s="410"/>
      <c r="G304" s="239"/>
      <c r="H304" s="239"/>
      <c r="I304" s="239"/>
    </row>
    <row r="305" spans="2:9">
      <c r="B305" s="412"/>
      <c r="C305" s="412"/>
      <c r="D305" s="239"/>
      <c r="E305" s="239"/>
      <c r="F305" s="239"/>
      <c r="G305" s="239"/>
      <c r="H305" s="239"/>
      <c r="I305" s="239"/>
    </row>
    <row r="306" spans="2:9">
      <c r="B306" s="406"/>
      <c r="C306" s="385"/>
      <c r="D306" s="239"/>
      <c r="E306" s="239"/>
      <c r="F306" s="239"/>
      <c r="G306" s="239"/>
      <c r="H306" s="239"/>
      <c r="I306" s="239"/>
    </row>
    <row r="307" spans="2:9">
      <c r="B307" s="385"/>
      <c r="C307" s="385"/>
      <c r="D307" s="239"/>
      <c r="E307" s="239"/>
      <c r="F307" s="239"/>
      <c r="G307" s="239"/>
      <c r="H307" s="239"/>
      <c r="I307" s="239"/>
    </row>
    <row r="308" spans="2:9">
      <c r="B308" s="408"/>
      <c r="C308" s="411"/>
      <c r="D308" s="239"/>
      <c r="E308" s="239"/>
      <c r="F308" s="239"/>
      <c r="G308" s="239"/>
      <c r="H308" s="239"/>
      <c r="I308" s="239"/>
    </row>
    <row r="309" spans="2:9">
      <c r="B309" s="408"/>
      <c r="C309" s="411"/>
      <c r="D309" s="239"/>
      <c r="E309" s="239"/>
      <c r="F309" s="239"/>
      <c r="G309" s="239"/>
      <c r="H309" s="239"/>
      <c r="I309" s="239"/>
    </row>
    <row r="310" spans="2:9">
      <c r="B310" s="408"/>
      <c r="C310" s="411"/>
      <c r="D310" s="239"/>
      <c r="E310" s="239"/>
      <c r="F310" s="239"/>
      <c r="G310" s="239"/>
      <c r="H310" s="239"/>
      <c r="I310" s="239"/>
    </row>
    <row r="311" spans="2:9">
      <c r="B311" s="408"/>
      <c r="C311" s="411"/>
      <c r="D311" s="239"/>
      <c r="E311" s="239"/>
      <c r="F311" s="239"/>
      <c r="G311" s="239"/>
      <c r="H311" s="239"/>
      <c r="I311" s="239"/>
    </row>
    <row r="312" spans="2:9">
      <c r="B312" s="408"/>
      <c r="C312" s="411"/>
      <c r="D312" s="239"/>
      <c r="E312" s="239"/>
      <c r="F312" s="239"/>
      <c r="G312" s="239"/>
      <c r="H312" s="239"/>
      <c r="I312" s="239"/>
    </row>
    <row r="313" spans="2:9">
      <c r="B313" s="408"/>
      <c r="C313" s="411"/>
      <c r="D313" s="239"/>
      <c r="E313" s="239"/>
      <c r="F313" s="239"/>
      <c r="G313" s="239"/>
      <c r="H313" s="239"/>
      <c r="I313" s="239"/>
    </row>
    <row r="314" spans="2:9">
      <c r="B314" s="408"/>
      <c r="C314" s="411"/>
      <c r="D314" s="239"/>
      <c r="E314" s="239"/>
      <c r="F314" s="239"/>
      <c r="G314" s="239"/>
      <c r="H314" s="239"/>
      <c r="I314" s="239"/>
    </row>
    <row r="315" spans="2:9">
      <c r="B315" s="408"/>
      <c r="C315" s="411"/>
      <c r="D315" s="239"/>
      <c r="E315" s="239"/>
      <c r="F315" s="239"/>
      <c r="G315" s="239"/>
      <c r="H315" s="239"/>
      <c r="I315" s="239"/>
    </row>
    <row r="316" spans="2:9">
      <c r="B316" s="408"/>
      <c r="C316" s="411"/>
      <c r="D316" s="239"/>
      <c r="E316" s="239"/>
      <c r="F316" s="239"/>
      <c r="G316" s="239"/>
      <c r="H316" s="239"/>
      <c r="I316" s="239"/>
    </row>
    <row r="317" spans="2:9">
      <c r="B317" s="405"/>
      <c r="C317" s="239"/>
      <c r="D317" s="239"/>
      <c r="E317" s="239"/>
      <c r="F317" s="239"/>
      <c r="G317" s="239"/>
      <c r="H317" s="239"/>
      <c r="I317" s="239"/>
    </row>
    <row r="318" spans="2:9">
      <c r="B318" s="407"/>
      <c r="C318" s="407"/>
      <c r="D318" s="407"/>
      <c r="E318" s="239"/>
      <c r="F318" s="239"/>
      <c r="G318" s="239"/>
      <c r="H318" s="239"/>
      <c r="I318" s="239"/>
    </row>
    <row r="319" spans="2:9">
      <c r="B319" s="239"/>
      <c r="C319" s="239"/>
      <c r="D319" s="239"/>
      <c r="E319" s="239"/>
      <c r="F319" s="239"/>
      <c r="G319" s="239"/>
      <c r="H319" s="239"/>
      <c r="I319" s="239"/>
    </row>
    <row r="320" spans="2:9">
      <c r="B320" s="239"/>
      <c r="C320" s="239"/>
      <c r="D320" s="239"/>
      <c r="E320" s="239"/>
      <c r="F320" s="239"/>
      <c r="G320" s="239"/>
      <c r="H320" s="239"/>
      <c r="I320" s="239"/>
    </row>
  </sheetData>
  <mergeCells count="28">
    <mergeCell ref="B10:I10"/>
    <mergeCell ref="B31:B32"/>
    <mergeCell ref="B50:B51"/>
    <mergeCell ref="B66:B67"/>
    <mergeCell ref="E66:E67"/>
    <mergeCell ref="B27:C27"/>
    <mergeCell ref="B45:C45"/>
    <mergeCell ref="F157:F159"/>
    <mergeCell ref="G157:R157"/>
    <mergeCell ref="G158:H159"/>
    <mergeCell ref="I158:J159"/>
    <mergeCell ref="K158:L159"/>
    <mergeCell ref="B258:C258"/>
    <mergeCell ref="B61:C61"/>
    <mergeCell ref="B106:C106"/>
    <mergeCell ref="B150:C150"/>
    <mergeCell ref="B199:C199"/>
    <mergeCell ref="B243:C243"/>
    <mergeCell ref="B156:R156"/>
    <mergeCell ref="M158:N159"/>
    <mergeCell ref="O158:P159"/>
    <mergeCell ref="Q158:R159"/>
    <mergeCell ref="B202:E203"/>
    <mergeCell ref="B204:E204"/>
    <mergeCell ref="B157:B159"/>
    <mergeCell ref="C157:C159"/>
    <mergeCell ref="D157:D159"/>
    <mergeCell ref="E157:E159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9217" r:id="rId4">
          <objectPr defaultSize="0" autoPict="0" r:id="rId5">
            <anchor moveWithCells="1" sizeWithCells="1">
              <from>
                <xdr:col>0</xdr:col>
                <xdr:colOff>88900</xdr:colOff>
                <xdr:row>0</xdr:row>
                <xdr:rowOff>88900</xdr:rowOff>
              </from>
              <to>
                <xdr:col>2</xdr:col>
                <xdr:colOff>330200</xdr:colOff>
                <xdr:row>4</xdr:row>
                <xdr:rowOff>25400</xdr:rowOff>
              </to>
            </anchor>
          </objectPr>
        </oleObject>
      </mc:Choice>
      <mc:Fallback>
        <oleObject progId="PBrush" shapeId="921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8:BB74"/>
  <sheetViews>
    <sheetView workbookViewId="0">
      <selection activeCell="E5" sqref="E5"/>
    </sheetView>
  </sheetViews>
  <sheetFormatPr baseColWidth="10" defaultColWidth="10.83203125" defaultRowHeight="15"/>
  <cols>
    <col min="1" max="1" width="2.5" style="438" customWidth="1"/>
    <col min="2" max="2" width="20.5" style="438" bestFit="1" customWidth="1"/>
    <col min="3" max="3" width="41.6640625" style="438" customWidth="1"/>
    <col min="4" max="4" width="9.1640625" style="438" bestFit="1" customWidth="1"/>
    <col min="5" max="5" width="7.83203125" style="438" customWidth="1"/>
    <col min="6" max="6" width="5.5" style="438" customWidth="1"/>
    <col min="7" max="14" width="5.83203125" style="438" bestFit="1" customWidth="1"/>
    <col min="15" max="15" width="6.6640625" style="438" bestFit="1" customWidth="1"/>
    <col min="16" max="16" width="6.5" style="438" bestFit="1" customWidth="1"/>
    <col min="17" max="22" width="6.6640625" style="438" bestFit="1" customWidth="1"/>
    <col min="23" max="23" width="5.33203125" style="438" bestFit="1" customWidth="1"/>
    <col min="24" max="31" width="5.6640625" style="438" bestFit="1" customWidth="1"/>
    <col min="32" max="32" width="6.5" style="438" bestFit="1" customWidth="1"/>
    <col min="33" max="33" width="10.83203125" style="438"/>
    <col min="34" max="34" width="14.6640625" style="438" customWidth="1"/>
    <col min="35" max="35" width="36.5" style="438" customWidth="1"/>
    <col min="36" max="36" width="8.83203125" style="438" bestFit="1" customWidth="1"/>
    <col min="37" max="37" width="14" style="438" bestFit="1" customWidth="1"/>
    <col min="38" max="38" width="9.1640625" style="438" bestFit="1" customWidth="1"/>
    <col min="39" max="39" width="14.5" style="438" customWidth="1"/>
    <col min="40" max="40" width="28.33203125" style="438" customWidth="1"/>
    <col min="41" max="41" width="5.5" style="438" bestFit="1" customWidth="1"/>
    <col min="42" max="49" width="5.83203125" style="438" bestFit="1" customWidth="1"/>
    <col min="50" max="50" width="6.83203125" style="438" bestFit="1" customWidth="1"/>
    <col min="51" max="51" width="6.5" style="438" bestFit="1" customWidth="1"/>
    <col min="52" max="52" width="21.1640625" style="438" bestFit="1" customWidth="1"/>
    <col min="53" max="53" width="23.6640625" style="438" bestFit="1" customWidth="1"/>
    <col min="54" max="54" width="15.1640625" style="438" customWidth="1"/>
    <col min="55" max="16384" width="10.83203125" style="438"/>
  </cols>
  <sheetData>
    <row r="8" spans="2:54" ht="18">
      <c r="B8" s="234" t="s">
        <v>37</v>
      </c>
      <c r="AA8" s="234"/>
    </row>
    <row r="9" spans="2:54" s="533" customFormat="1" ht="18">
      <c r="B9" s="234"/>
      <c r="AA9" s="234"/>
    </row>
    <row r="10" spans="2:54">
      <c r="B10" s="258" t="s">
        <v>780</v>
      </c>
    </row>
    <row r="11" spans="2:54" ht="16.5" customHeight="1" thickBot="1"/>
    <row r="12" spans="2:54" ht="17" thickBot="1">
      <c r="F12" s="767" t="s">
        <v>660</v>
      </c>
      <c r="G12" s="768"/>
      <c r="H12" s="768"/>
      <c r="I12" s="768"/>
      <c r="J12" s="768"/>
      <c r="K12" s="768"/>
      <c r="L12" s="768"/>
      <c r="M12" s="768"/>
      <c r="N12" s="768"/>
      <c r="O12" s="768"/>
      <c r="P12" s="768"/>
      <c r="Q12" s="768"/>
      <c r="R12" s="768"/>
      <c r="S12" s="768"/>
      <c r="T12" s="768"/>
      <c r="U12" s="768"/>
      <c r="V12" s="769"/>
      <c r="W12" s="767" t="s">
        <v>661</v>
      </c>
      <c r="X12" s="768"/>
      <c r="Y12" s="768"/>
      <c r="Z12" s="768"/>
      <c r="AA12" s="768"/>
      <c r="AB12" s="768"/>
      <c r="AC12" s="768"/>
      <c r="AD12" s="768"/>
      <c r="AE12" s="768"/>
      <c r="AF12" s="769"/>
      <c r="AO12" s="767" t="s">
        <v>662</v>
      </c>
      <c r="AP12" s="768"/>
      <c r="AQ12" s="768"/>
      <c r="AR12" s="768"/>
      <c r="AS12" s="768"/>
      <c r="AT12" s="768"/>
      <c r="AU12" s="768"/>
      <c r="AV12" s="768"/>
      <c r="AW12" s="768"/>
      <c r="AX12" s="768"/>
      <c r="AY12" s="768"/>
      <c r="AZ12" s="768"/>
      <c r="BA12" s="768"/>
      <c r="BB12" s="769"/>
    </row>
    <row r="13" spans="2:54" ht="41" thickBot="1">
      <c r="B13" s="442" t="s">
        <v>663</v>
      </c>
      <c r="C13" s="442" t="s">
        <v>333</v>
      </c>
      <c r="D13" s="442" t="s">
        <v>664</v>
      </c>
      <c r="E13" s="442" t="s">
        <v>665</v>
      </c>
      <c r="F13" s="443" t="s">
        <v>666</v>
      </c>
      <c r="G13" s="443" t="s">
        <v>667</v>
      </c>
      <c r="H13" s="443" t="s">
        <v>668</v>
      </c>
      <c r="I13" s="443" t="s">
        <v>669</v>
      </c>
      <c r="J13" s="443" t="s">
        <v>670</v>
      </c>
      <c r="K13" s="443" t="s">
        <v>671</v>
      </c>
      <c r="L13" s="443" t="s">
        <v>672</v>
      </c>
      <c r="M13" s="443" t="s">
        <v>673</v>
      </c>
      <c r="N13" s="443" t="s">
        <v>674</v>
      </c>
      <c r="O13" s="443" t="s">
        <v>675</v>
      </c>
      <c r="P13" s="443" t="s">
        <v>676</v>
      </c>
      <c r="Q13" s="443" t="s">
        <v>677</v>
      </c>
      <c r="R13" s="443" t="s">
        <v>678</v>
      </c>
      <c r="S13" s="443" t="s">
        <v>679</v>
      </c>
      <c r="T13" s="443" t="s">
        <v>680</v>
      </c>
      <c r="U13" s="443" t="s">
        <v>681</v>
      </c>
      <c r="V13" s="443" t="s">
        <v>682</v>
      </c>
      <c r="W13" s="443" t="s">
        <v>683</v>
      </c>
      <c r="X13" s="443" t="s">
        <v>684</v>
      </c>
      <c r="Y13" s="443" t="s">
        <v>685</v>
      </c>
      <c r="Z13" s="443" t="s">
        <v>686</v>
      </c>
      <c r="AA13" s="443" t="s">
        <v>687</v>
      </c>
      <c r="AB13" s="443" t="s">
        <v>688</v>
      </c>
      <c r="AC13" s="443" t="s">
        <v>689</v>
      </c>
      <c r="AD13" s="443" t="s">
        <v>690</v>
      </c>
      <c r="AE13" s="443" t="s">
        <v>691</v>
      </c>
      <c r="AF13" s="444" t="s">
        <v>692</v>
      </c>
      <c r="AH13" s="445" t="s">
        <v>663</v>
      </c>
      <c r="AI13" s="442" t="s">
        <v>333</v>
      </c>
      <c r="AJ13" s="442" t="s">
        <v>665</v>
      </c>
      <c r="AK13" s="442" t="s">
        <v>335</v>
      </c>
      <c r="AL13" s="442" t="s">
        <v>664</v>
      </c>
      <c r="AM13" s="445" t="s">
        <v>693</v>
      </c>
      <c r="AN13" s="446" t="s">
        <v>694</v>
      </c>
      <c r="AO13" s="443" t="s">
        <v>695</v>
      </c>
      <c r="AP13" s="443" t="s">
        <v>696</v>
      </c>
      <c r="AQ13" s="443" t="s">
        <v>697</v>
      </c>
      <c r="AR13" s="443" t="s">
        <v>698</v>
      </c>
      <c r="AS13" s="443" t="s">
        <v>699</v>
      </c>
      <c r="AT13" s="443" t="s">
        <v>700</v>
      </c>
      <c r="AU13" s="443" t="s">
        <v>701</v>
      </c>
      <c r="AV13" s="443" t="s">
        <v>702</v>
      </c>
      <c r="AW13" s="443" t="s">
        <v>703</v>
      </c>
      <c r="AX13" s="443" t="s">
        <v>704</v>
      </c>
      <c r="AY13" s="444" t="s">
        <v>705</v>
      </c>
      <c r="AZ13" s="447" t="s">
        <v>706</v>
      </c>
      <c r="BA13" s="448" t="s">
        <v>707</v>
      </c>
      <c r="BB13" s="448" t="s">
        <v>708</v>
      </c>
    </row>
    <row r="14" spans="2:54" ht="16">
      <c r="B14" s="449" t="s">
        <v>709</v>
      </c>
      <c r="C14" s="450" t="s">
        <v>569</v>
      </c>
      <c r="D14" s="451">
        <v>6</v>
      </c>
      <c r="E14" s="387" t="s">
        <v>710</v>
      </c>
      <c r="F14" s="452"/>
      <c r="G14" s="453"/>
      <c r="H14" s="454"/>
      <c r="I14" s="454"/>
      <c r="J14" s="454"/>
      <c r="K14" s="454"/>
      <c r="L14" s="454"/>
      <c r="M14" s="454"/>
      <c r="N14" s="454"/>
      <c r="O14" s="454"/>
      <c r="P14" s="454"/>
      <c r="Q14" s="454" t="s">
        <v>28</v>
      </c>
      <c r="R14" s="454"/>
      <c r="S14" s="454" t="s">
        <v>28</v>
      </c>
      <c r="T14" s="454" t="s">
        <v>28</v>
      </c>
      <c r="U14" s="454" t="s">
        <v>28</v>
      </c>
      <c r="V14" s="455"/>
      <c r="W14" s="456"/>
      <c r="X14" s="454"/>
      <c r="Y14" s="454"/>
      <c r="Z14" s="454"/>
      <c r="AA14" s="454"/>
      <c r="AB14" s="454" t="s">
        <v>28</v>
      </c>
      <c r="AC14" s="454"/>
      <c r="AD14" s="454"/>
      <c r="AE14" s="454"/>
      <c r="AF14" s="455"/>
      <c r="AH14" s="449" t="s">
        <v>709</v>
      </c>
      <c r="AI14" s="450" t="s">
        <v>569</v>
      </c>
      <c r="AJ14" s="457" t="s">
        <v>710</v>
      </c>
      <c r="AK14" s="458" t="s">
        <v>344</v>
      </c>
      <c r="AL14" s="451">
        <v>6</v>
      </c>
      <c r="AM14" s="459" t="s">
        <v>711</v>
      </c>
      <c r="AN14" s="460">
        <v>33</v>
      </c>
      <c r="AO14" s="461"/>
      <c r="AP14" s="462"/>
      <c r="AQ14" s="462"/>
      <c r="AR14" s="462"/>
      <c r="AS14" s="462"/>
      <c r="AT14" s="462"/>
      <c r="AU14" s="462">
        <v>24</v>
      </c>
      <c r="AV14" s="462"/>
      <c r="AW14" s="462"/>
      <c r="AX14" s="462">
        <v>30</v>
      </c>
      <c r="AY14" s="463">
        <v>96</v>
      </c>
      <c r="AZ14" s="461">
        <v>60</v>
      </c>
      <c r="BA14" s="463">
        <v>90</v>
      </c>
      <c r="BB14" s="383">
        <v>150</v>
      </c>
    </row>
    <row r="15" spans="2:54" ht="34.5" customHeight="1">
      <c r="B15" s="464" t="s">
        <v>712</v>
      </c>
      <c r="C15" s="465" t="s">
        <v>571</v>
      </c>
      <c r="D15" s="466">
        <v>6</v>
      </c>
      <c r="E15" s="387" t="s">
        <v>710</v>
      </c>
      <c r="F15" s="467"/>
      <c r="G15" s="387"/>
      <c r="H15" s="387"/>
      <c r="I15" s="387"/>
      <c r="J15" s="387"/>
      <c r="K15" s="387"/>
      <c r="L15" s="387" t="s">
        <v>28</v>
      </c>
      <c r="M15" s="387"/>
      <c r="N15" s="387"/>
      <c r="O15" s="387"/>
      <c r="P15" s="387"/>
      <c r="Q15" s="387" t="s">
        <v>28</v>
      </c>
      <c r="R15" s="387"/>
      <c r="S15" s="387"/>
      <c r="T15" s="387" t="s">
        <v>28</v>
      </c>
      <c r="U15" s="387" t="s">
        <v>28</v>
      </c>
      <c r="V15" s="468" t="s">
        <v>28</v>
      </c>
      <c r="W15" s="467"/>
      <c r="X15" s="387"/>
      <c r="Y15" s="387" t="s">
        <v>28</v>
      </c>
      <c r="Z15" s="387"/>
      <c r="AA15" s="387" t="s">
        <v>28</v>
      </c>
      <c r="AB15" s="387"/>
      <c r="AC15" s="387" t="s">
        <v>28</v>
      </c>
      <c r="AD15" s="387"/>
      <c r="AE15" s="387"/>
      <c r="AF15" s="468"/>
      <c r="AH15" s="464" t="s">
        <v>712</v>
      </c>
      <c r="AI15" s="469" t="s">
        <v>571</v>
      </c>
      <c r="AJ15" s="470" t="s">
        <v>710</v>
      </c>
      <c r="AK15" s="458" t="s">
        <v>344</v>
      </c>
      <c r="AL15" s="466">
        <v>6</v>
      </c>
      <c r="AM15" s="466" t="s">
        <v>711</v>
      </c>
      <c r="AN15" s="471">
        <v>30</v>
      </c>
      <c r="AO15" s="472"/>
      <c r="AP15" s="383"/>
      <c r="AQ15" s="383"/>
      <c r="AR15" s="383"/>
      <c r="AS15" s="383"/>
      <c r="AT15" s="383"/>
      <c r="AU15" s="383">
        <v>32</v>
      </c>
      <c r="AV15" s="383"/>
      <c r="AW15" s="383"/>
      <c r="AX15" s="383">
        <v>48</v>
      </c>
      <c r="AY15" s="473">
        <v>70</v>
      </c>
      <c r="AZ15" s="472">
        <v>60</v>
      </c>
      <c r="BA15" s="473">
        <v>90</v>
      </c>
      <c r="BB15" s="383">
        <v>150</v>
      </c>
    </row>
    <row r="16" spans="2:54" ht="16">
      <c r="B16" s="464" t="s">
        <v>713</v>
      </c>
      <c r="C16" s="465" t="s">
        <v>361</v>
      </c>
      <c r="D16" s="466">
        <v>6</v>
      </c>
      <c r="E16" s="387" t="s">
        <v>710</v>
      </c>
      <c r="F16" s="467"/>
      <c r="G16" s="387"/>
      <c r="H16" s="387"/>
      <c r="I16" s="387" t="s">
        <v>28</v>
      </c>
      <c r="J16" s="387"/>
      <c r="K16" s="387"/>
      <c r="L16" s="387"/>
      <c r="M16" s="387"/>
      <c r="N16" s="387"/>
      <c r="O16" s="387"/>
      <c r="P16" s="387"/>
      <c r="Q16" s="387" t="s">
        <v>28</v>
      </c>
      <c r="R16" s="387"/>
      <c r="S16" s="387" t="s">
        <v>28</v>
      </c>
      <c r="T16" s="387" t="s">
        <v>28</v>
      </c>
      <c r="U16" s="387" t="s">
        <v>28</v>
      </c>
      <c r="V16" s="468"/>
      <c r="W16" s="467"/>
      <c r="X16" s="387"/>
      <c r="Y16" s="387"/>
      <c r="Z16" s="387"/>
      <c r="AA16" s="387" t="s">
        <v>28</v>
      </c>
      <c r="AB16" s="387"/>
      <c r="AC16" s="387" t="s">
        <v>28</v>
      </c>
      <c r="AD16" s="387" t="s">
        <v>28</v>
      </c>
      <c r="AE16" s="387"/>
      <c r="AF16" s="468" t="s">
        <v>28</v>
      </c>
      <c r="AH16" s="464" t="s">
        <v>713</v>
      </c>
      <c r="AI16" s="465" t="s">
        <v>361</v>
      </c>
      <c r="AJ16" s="470" t="s">
        <v>710</v>
      </c>
      <c r="AK16" s="474" t="s">
        <v>360</v>
      </c>
      <c r="AL16" s="466">
        <v>6</v>
      </c>
      <c r="AM16" s="466" t="s">
        <v>711</v>
      </c>
      <c r="AN16" s="471">
        <v>27</v>
      </c>
      <c r="AO16" s="472"/>
      <c r="AP16" s="383"/>
      <c r="AQ16" s="383"/>
      <c r="AR16" s="383">
        <v>70</v>
      </c>
      <c r="AS16" s="383"/>
      <c r="AT16" s="383">
        <v>26</v>
      </c>
      <c r="AU16" s="383">
        <v>9</v>
      </c>
      <c r="AV16" s="383"/>
      <c r="AW16" s="383"/>
      <c r="AX16" s="383">
        <v>18</v>
      </c>
      <c r="AY16" s="473">
        <v>27</v>
      </c>
      <c r="AZ16" s="472">
        <v>60</v>
      </c>
      <c r="BA16" s="473">
        <v>90</v>
      </c>
      <c r="BB16" s="383">
        <v>150</v>
      </c>
    </row>
    <row r="17" spans="2:54" ht="16">
      <c r="B17" s="464" t="s">
        <v>714</v>
      </c>
      <c r="C17" s="465" t="s">
        <v>572</v>
      </c>
      <c r="D17" s="466">
        <v>12</v>
      </c>
      <c r="E17" s="387" t="s">
        <v>710</v>
      </c>
      <c r="F17" s="475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6"/>
      <c r="U17" s="476"/>
      <c r="V17" s="477"/>
      <c r="W17" s="475"/>
      <c r="X17" s="476"/>
      <c r="Y17" s="476"/>
      <c r="Z17" s="476"/>
      <c r="AA17" s="476"/>
      <c r="AB17" s="476"/>
      <c r="AC17" s="476"/>
      <c r="AD17" s="476"/>
      <c r="AE17" s="476"/>
      <c r="AF17" s="477"/>
      <c r="AH17" s="478" t="s">
        <v>714</v>
      </c>
      <c r="AI17" s="479" t="s">
        <v>572</v>
      </c>
      <c r="AJ17" s="480" t="s">
        <v>710</v>
      </c>
      <c r="AK17" s="481" t="s">
        <v>360</v>
      </c>
      <c r="AL17" s="482">
        <v>12</v>
      </c>
      <c r="AM17" s="482"/>
      <c r="AN17" s="483"/>
      <c r="AO17" s="484"/>
      <c r="AP17" s="485"/>
      <c r="AQ17" s="485"/>
      <c r="AR17" s="485"/>
      <c r="AS17" s="485"/>
      <c r="AT17" s="485"/>
      <c r="AU17" s="485"/>
      <c r="AV17" s="485"/>
      <c r="AW17" s="485"/>
      <c r="AX17" s="485"/>
      <c r="AY17" s="486"/>
      <c r="AZ17" s="484"/>
      <c r="BA17" s="486"/>
      <c r="BB17" s="485"/>
    </row>
    <row r="18" spans="2:54" ht="16">
      <c r="B18" s="464"/>
      <c r="C18" s="470" t="s">
        <v>715</v>
      </c>
      <c r="D18" s="466"/>
      <c r="E18" s="387" t="s">
        <v>710</v>
      </c>
      <c r="F18" s="46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 t="s">
        <v>28</v>
      </c>
      <c r="R18" s="387"/>
      <c r="S18" s="387" t="s">
        <v>28</v>
      </c>
      <c r="T18" s="387" t="s">
        <v>28</v>
      </c>
      <c r="U18" s="387" t="s">
        <v>28</v>
      </c>
      <c r="V18" s="468" t="s">
        <v>28</v>
      </c>
      <c r="W18" s="467"/>
      <c r="X18" s="387"/>
      <c r="Y18" s="387"/>
      <c r="Z18" s="387"/>
      <c r="AA18" s="387" t="s">
        <v>28</v>
      </c>
      <c r="AB18" s="387"/>
      <c r="AC18" s="387"/>
      <c r="AD18" s="387" t="s">
        <v>28</v>
      </c>
      <c r="AE18" s="387"/>
      <c r="AF18" s="468" t="s">
        <v>28</v>
      </c>
      <c r="AH18" s="464"/>
      <c r="AI18" s="470" t="s">
        <v>715</v>
      </c>
      <c r="AJ18" s="470" t="s">
        <v>710</v>
      </c>
      <c r="AK18" s="470"/>
      <c r="AL18" s="466"/>
      <c r="AM18" s="466" t="s">
        <v>711</v>
      </c>
      <c r="AN18" s="471">
        <v>32</v>
      </c>
      <c r="AO18" s="472"/>
      <c r="AP18" s="383"/>
      <c r="AQ18" s="383"/>
      <c r="AR18" s="383">
        <v>73</v>
      </c>
      <c r="AS18" s="383"/>
      <c r="AT18" s="383">
        <v>17</v>
      </c>
      <c r="AU18" s="383">
        <v>4</v>
      </c>
      <c r="AV18" s="383"/>
      <c r="AW18" s="383"/>
      <c r="AX18" s="383">
        <v>26</v>
      </c>
      <c r="AY18" s="473">
        <v>30</v>
      </c>
      <c r="AZ18" s="472">
        <v>60</v>
      </c>
      <c r="BA18" s="473">
        <v>90</v>
      </c>
      <c r="BB18" s="383">
        <v>150</v>
      </c>
    </row>
    <row r="19" spans="2:54" ht="16">
      <c r="B19" s="464"/>
      <c r="C19" s="470" t="s">
        <v>716</v>
      </c>
      <c r="D19" s="466"/>
      <c r="E19" s="387" t="s">
        <v>710</v>
      </c>
      <c r="F19" s="467"/>
      <c r="G19" s="387"/>
      <c r="H19" s="387"/>
      <c r="I19" s="387"/>
      <c r="J19" s="387"/>
      <c r="K19" s="387"/>
      <c r="L19" s="387"/>
      <c r="M19" s="387" t="s">
        <v>28</v>
      </c>
      <c r="N19" s="387" t="s">
        <v>28</v>
      </c>
      <c r="O19" s="387"/>
      <c r="P19" s="387"/>
      <c r="Q19" s="387" t="s">
        <v>28</v>
      </c>
      <c r="R19" s="387"/>
      <c r="S19" s="387" t="s">
        <v>28</v>
      </c>
      <c r="T19" s="387"/>
      <c r="U19" s="387" t="s">
        <v>28</v>
      </c>
      <c r="V19" s="468" t="s">
        <v>28</v>
      </c>
      <c r="W19" s="467"/>
      <c r="X19" s="387"/>
      <c r="Y19" s="387"/>
      <c r="Z19" s="387"/>
      <c r="AA19" s="387" t="s">
        <v>28</v>
      </c>
      <c r="AB19" s="387"/>
      <c r="AC19" s="387"/>
      <c r="AD19" s="387" t="s">
        <v>28</v>
      </c>
      <c r="AE19" s="387"/>
      <c r="AF19" s="468" t="s">
        <v>28</v>
      </c>
      <c r="AH19" s="464"/>
      <c r="AI19" s="470" t="s">
        <v>716</v>
      </c>
      <c r="AJ19" s="470" t="s">
        <v>710</v>
      </c>
      <c r="AK19" s="470"/>
      <c r="AL19" s="466"/>
      <c r="AM19" s="466" t="s">
        <v>711</v>
      </c>
      <c r="AN19" s="471">
        <v>32</v>
      </c>
      <c r="AO19" s="472"/>
      <c r="AP19" s="383"/>
      <c r="AQ19" s="383"/>
      <c r="AR19" s="383">
        <v>73</v>
      </c>
      <c r="AS19" s="383"/>
      <c r="AT19" s="383">
        <v>17</v>
      </c>
      <c r="AU19" s="383">
        <v>4</v>
      </c>
      <c r="AV19" s="383"/>
      <c r="AW19" s="383"/>
      <c r="AX19" s="383">
        <v>26</v>
      </c>
      <c r="AY19" s="473">
        <v>30</v>
      </c>
      <c r="AZ19" s="472">
        <v>60</v>
      </c>
      <c r="BA19" s="473">
        <v>90</v>
      </c>
      <c r="BB19" s="383">
        <v>150</v>
      </c>
    </row>
    <row r="20" spans="2:54" ht="16">
      <c r="B20" s="464" t="s">
        <v>717</v>
      </c>
      <c r="C20" s="465" t="s">
        <v>573</v>
      </c>
      <c r="D20" s="466">
        <v>6</v>
      </c>
      <c r="E20" s="387" t="s">
        <v>710</v>
      </c>
      <c r="F20" s="467"/>
      <c r="G20" s="387"/>
      <c r="H20" s="387"/>
      <c r="I20" s="387"/>
      <c r="J20" s="387"/>
      <c r="K20" s="387"/>
      <c r="L20" s="387"/>
      <c r="M20" s="387" t="s">
        <v>28</v>
      </c>
      <c r="N20" s="387"/>
      <c r="O20" s="387"/>
      <c r="P20" s="387"/>
      <c r="Q20" s="387" t="s">
        <v>28</v>
      </c>
      <c r="R20" s="387"/>
      <c r="S20" s="387" t="s">
        <v>28</v>
      </c>
      <c r="T20" s="387" t="s">
        <v>28</v>
      </c>
      <c r="U20" s="387"/>
      <c r="V20" s="468" t="s">
        <v>28</v>
      </c>
      <c r="W20" s="467"/>
      <c r="X20" s="387"/>
      <c r="Y20" s="387"/>
      <c r="Z20" s="387"/>
      <c r="AA20" s="387" t="s">
        <v>28</v>
      </c>
      <c r="AB20" s="387"/>
      <c r="AC20" s="387"/>
      <c r="AD20" s="387" t="s">
        <v>28</v>
      </c>
      <c r="AE20" s="387"/>
      <c r="AF20" s="468" t="s">
        <v>28</v>
      </c>
      <c r="AH20" s="464" t="s">
        <v>717</v>
      </c>
      <c r="AI20" s="465" t="s">
        <v>573</v>
      </c>
      <c r="AJ20" s="470" t="s">
        <v>710</v>
      </c>
      <c r="AK20" s="474" t="s">
        <v>360</v>
      </c>
      <c r="AL20" s="466">
        <v>6</v>
      </c>
      <c r="AM20" s="466" t="s">
        <v>718</v>
      </c>
      <c r="AN20" s="471">
        <v>32</v>
      </c>
      <c r="AO20" s="472"/>
      <c r="AP20" s="383"/>
      <c r="AQ20" s="383"/>
      <c r="AR20" s="383">
        <v>66</v>
      </c>
      <c r="AS20" s="383"/>
      <c r="AT20" s="383">
        <v>20</v>
      </c>
      <c r="AU20" s="383">
        <v>6</v>
      </c>
      <c r="AV20" s="383"/>
      <c r="AW20" s="383"/>
      <c r="AX20" s="383">
        <v>18</v>
      </c>
      <c r="AY20" s="473">
        <v>40</v>
      </c>
      <c r="AZ20" s="472">
        <v>66</v>
      </c>
      <c r="BA20" s="473">
        <v>84</v>
      </c>
      <c r="BB20" s="383">
        <v>150</v>
      </c>
    </row>
    <row r="21" spans="2:54" ht="16">
      <c r="B21" s="464" t="s">
        <v>719</v>
      </c>
      <c r="C21" s="465" t="s">
        <v>574</v>
      </c>
      <c r="D21" s="466">
        <v>6</v>
      </c>
      <c r="E21" s="387" t="s">
        <v>710</v>
      </c>
      <c r="F21" s="467"/>
      <c r="G21" s="387"/>
      <c r="H21" s="387"/>
      <c r="I21" s="387"/>
      <c r="J21" s="387"/>
      <c r="K21" s="387" t="s">
        <v>28</v>
      </c>
      <c r="L21" s="387"/>
      <c r="M21" s="387"/>
      <c r="N21" s="387"/>
      <c r="O21" s="387"/>
      <c r="P21" s="387"/>
      <c r="Q21" s="387" t="s">
        <v>28</v>
      </c>
      <c r="R21" s="387"/>
      <c r="S21" s="387" t="s">
        <v>28</v>
      </c>
      <c r="T21" s="387" t="s">
        <v>28</v>
      </c>
      <c r="U21" s="387"/>
      <c r="V21" s="468" t="s">
        <v>28</v>
      </c>
      <c r="W21" s="467"/>
      <c r="X21" s="387"/>
      <c r="Y21" s="387"/>
      <c r="Z21" s="387"/>
      <c r="AA21" s="387"/>
      <c r="AB21" s="387" t="s">
        <v>28</v>
      </c>
      <c r="AC21" s="387"/>
      <c r="AD21" s="387"/>
      <c r="AE21" s="387"/>
      <c r="AF21" s="468" t="s">
        <v>28</v>
      </c>
      <c r="AH21" s="464" t="s">
        <v>719</v>
      </c>
      <c r="AI21" s="465" t="s">
        <v>574</v>
      </c>
      <c r="AJ21" s="470" t="s">
        <v>710</v>
      </c>
      <c r="AK21" s="458" t="s">
        <v>344</v>
      </c>
      <c r="AL21" s="466">
        <v>6</v>
      </c>
      <c r="AM21" s="466" t="s">
        <v>711</v>
      </c>
      <c r="AN21" s="471">
        <v>39</v>
      </c>
      <c r="AO21" s="472"/>
      <c r="AP21" s="383"/>
      <c r="AQ21" s="383"/>
      <c r="AR21" s="383">
        <v>19</v>
      </c>
      <c r="AS21" s="383"/>
      <c r="AT21" s="383"/>
      <c r="AU21" s="383">
        <v>46</v>
      </c>
      <c r="AV21" s="383"/>
      <c r="AW21" s="383"/>
      <c r="AX21" s="383">
        <v>40</v>
      </c>
      <c r="AY21" s="473">
        <v>45</v>
      </c>
      <c r="AZ21" s="472">
        <v>65</v>
      </c>
      <c r="BA21" s="473">
        <v>85</v>
      </c>
      <c r="BB21" s="383">
        <v>150</v>
      </c>
    </row>
    <row r="22" spans="2:54" ht="32">
      <c r="B22" s="464" t="s">
        <v>720</v>
      </c>
      <c r="C22" s="465" t="s">
        <v>575</v>
      </c>
      <c r="D22" s="466">
        <v>6</v>
      </c>
      <c r="E22" s="387" t="s">
        <v>710</v>
      </c>
      <c r="F22" s="467"/>
      <c r="G22" s="387"/>
      <c r="H22" s="387"/>
      <c r="I22" s="387"/>
      <c r="J22" s="387"/>
      <c r="K22" s="387"/>
      <c r="L22" s="387"/>
      <c r="M22" s="387"/>
      <c r="N22" s="387" t="s">
        <v>28</v>
      </c>
      <c r="O22" s="387"/>
      <c r="P22" s="387"/>
      <c r="Q22" s="387" t="s">
        <v>28</v>
      </c>
      <c r="R22" s="387"/>
      <c r="S22" s="387"/>
      <c r="T22" s="387" t="s">
        <v>28</v>
      </c>
      <c r="U22" s="387"/>
      <c r="V22" s="468" t="s">
        <v>28</v>
      </c>
      <c r="W22" s="467"/>
      <c r="X22" s="387"/>
      <c r="Y22" s="387"/>
      <c r="Z22" s="387"/>
      <c r="AA22" s="387" t="s">
        <v>28</v>
      </c>
      <c r="AB22" s="387"/>
      <c r="AC22" s="387" t="s">
        <v>28</v>
      </c>
      <c r="AD22" s="387" t="s">
        <v>28</v>
      </c>
      <c r="AE22" s="387"/>
      <c r="AF22" s="468" t="s">
        <v>28</v>
      </c>
      <c r="AH22" s="464" t="s">
        <v>720</v>
      </c>
      <c r="AI22" s="465" t="s">
        <v>575</v>
      </c>
      <c r="AJ22" s="470" t="s">
        <v>710</v>
      </c>
      <c r="AK22" s="458" t="s">
        <v>344</v>
      </c>
      <c r="AL22" s="466">
        <v>6</v>
      </c>
      <c r="AM22" s="466" t="s">
        <v>711</v>
      </c>
      <c r="AN22" s="471">
        <v>31</v>
      </c>
      <c r="AO22" s="472"/>
      <c r="AP22" s="383"/>
      <c r="AQ22" s="383"/>
      <c r="AR22" s="383">
        <v>61</v>
      </c>
      <c r="AS22" s="383"/>
      <c r="AT22" s="383"/>
      <c r="AU22" s="383">
        <v>34</v>
      </c>
      <c r="AV22" s="383"/>
      <c r="AW22" s="383"/>
      <c r="AX22" s="383">
        <v>14</v>
      </c>
      <c r="AY22" s="473">
        <v>40</v>
      </c>
      <c r="AZ22" s="472">
        <v>59</v>
      </c>
      <c r="BA22" s="473">
        <v>91</v>
      </c>
      <c r="BB22" s="383">
        <v>150</v>
      </c>
    </row>
    <row r="23" spans="2:54" ht="16">
      <c r="B23" s="464" t="s">
        <v>721</v>
      </c>
      <c r="C23" s="465" t="s">
        <v>576</v>
      </c>
      <c r="D23" s="466">
        <v>6</v>
      </c>
      <c r="E23" s="387" t="s">
        <v>710</v>
      </c>
      <c r="F23" s="467"/>
      <c r="G23" s="387"/>
      <c r="H23" s="387"/>
      <c r="I23" s="387"/>
      <c r="J23" s="387"/>
      <c r="K23" s="387"/>
      <c r="L23" s="387" t="s">
        <v>28</v>
      </c>
      <c r="M23" s="387"/>
      <c r="N23" s="387"/>
      <c r="O23" s="387"/>
      <c r="P23" s="387"/>
      <c r="Q23" s="387" t="s">
        <v>28</v>
      </c>
      <c r="R23" s="387"/>
      <c r="S23" s="387"/>
      <c r="T23" s="387" t="s">
        <v>28</v>
      </c>
      <c r="U23" s="387"/>
      <c r="V23" s="468" t="s">
        <v>28</v>
      </c>
      <c r="W23" s="467"/>
      <c r="X23" s="387"/>
      <c r="Y23" s="387" t="s">
        <v>28</v>
      </c>
      <c r="Z23" s="387"/>
      <c r="AA23" s="387" t="s">
        <v>28</v>
      </c>
      <c r="AB23" s="387"/>
      <c r="AC23" s="387" t="s">
        <v>28</v>
      </c>
      <c r="AD23" s="387"/>
      <c r="AE23" s="387"/>
      <c r="AF23" s="468"/>
      <c r="AH23" s="464" t="s">
        <v>721</v>
      </c>
      <c r="AI23" s="465" t="s">
        <v>576</v>
      </c>
      <c r="AJ23" s="470" t="s">
        <v>710</v>
      </c>
      <c r="AK23" s="474" t="s">
        <v>360</v>
      </c>
      <c r="AL23" s="466">
        <v>6</v>
      </c>
      <c r="AM23" s="466" t="s">
        <v>711</v>
      </c>
      <c r="AN23" s="471">
        <v>28</v>
      </c>
      <c r="AO23" s="472">
        <v>2</v>
      </c>
      <c r="AP23" s="383"/>
      <c r="AQ23" s="383"/>
      <c r="AR23" s="383"/>
      <c r="AS23" s="383"/>
      <c r="AT23" s="383"/>
      <c r="AU23" s="383">
        <v>22</v>
      </c>
      <c r="AV23" s="383"/>
      <c r="AW23" s="383">
        <v>16</v>
      </c>
      <c r="AX23" s="383">
        <v>55</v>
      </c>
      <c r="AY23" s="473">
        <v>55</v>
      </c>
      <c r="AZ23" s="472">
        <v>60</v>
      </c>
      <c r="BA23" s="473">
        <v>90</v>
      </c>
      <c r="BB23" s="383">
        <v>150</v>
      </c>
    </row>
    <row r="24" spans="2:54" ht="17" thickBot="1">
      <c r="B24" s="464" t="s">
        <v>722</v>
      </c>
      <c r="C24" s="465" t="s">
        <v>577</v>
      </c>
      <c r="D24" s="466">
        <v>6</v>
      </c>
      <c r="E24" s="387" t="s">
        <v>710</v>
      </c>
      <c r="F24" s="467"/>
      <c r="G24" s="387"/>
      <c r="H24" s="387"/>
      <c r="I24" s="387"/>
      <c r="J24" s="387"/>
      <c r="K24" s="387"/>
      <c r="L24" s="387"/>
      <c r="M24" s="387"/>
      <c r="N24" s="387" t="s">
        <v>28</v>
      </c>
      <c r="O24" s="387"/>
      <c r="P24" s="387"/>
      <c r="Q24" s="387" t="s">
        <v>28</v>
      </c>
      <c r="R24" s="387"/>
      <c r="S24" s="387" t="s">
        <v>28</v>
      </c>
      <c r="T24" s="387" t="s">
        <v>28</v>
      </c>
      <c r="U24" s="387" t="s">
        <v>28</v>
      </c>
      <c r="V24" s="468"/>
      <c r="W24" s="467"/>
      <c r="X24" s="387"/>
      <c r="Y24" s="387" t="s">
        <v>28</v>
      </c>
      <c r="Z24" s="387"/>
      <c r="AA24" s="387"/>
      <c r="AB24" s="387" t="s">
        <v>28</v>
      </c>
      <c r="AC24" s="387"/>
      <c r="AD24" s="387"/>
      <c r="AE24" s="387"/>
      <c r="AF24" s="468"/>
      <c r="AH24" s="464" t="s">
        <v>722</v>
      </c>
      <c r="AI24" s="465" t="s">
        <v>577</v>
      </c>
      <c r="AJ24" s="470" t="s">
        <v>710</v>
      </c>
      <c r="AK24" s="458" t="s">
        <v>344</v>
      </c>
      <c r="AL24" s="466">
        <v>6</v>
      </c>
      <c r="AM24" s="466" t="s">
        <v>711</v>
      </c>
      <c r="AN24" s="471">
        <v>28</v>
      </c>
      <c r="AO24" s="472">
        <v>2</v>
      </c>
      <c r="AP24" s="383"/>
      <c r="AQ24" s="383"/>
      <c r="AR24" s="383"/>
      <c r="AS24" s="383"/>
      <c r="AT24" s="383"/>
      <c r="AU24" s="383">
        <v>23</v>
      </c>
      <c r="AV24" s="383"/>
      <c r="AW24" s="383">
        <v>20</v>
      </c>
      <c r="AX24" s="383">
        <v>20</v>
      </c>
      <c r="AY24" s="383">
        <v>85</v>
      </c>
      <c r="AZ24" s="487">
        <v>60</v>
      </c>
      <c r="BA24" s="473">
        <v>90</v>
      </c>
      <c r="BB24" s="488">
        <v>150</v>
      </c>
    </row>
    <row r="25" spans="2:54" ht="16" thickBot="1">
      <c r="AZ25" s="489">
        <f>SUM(AZ14:AZ24)</f>
        <v>610</v>
      </c>
      <c r="BA25" s="489">
        <f>SUM(BA14:BA24)</f>
        <v>890</v>
      </c>
      <c r="BB25" s="489">
        <f>SUM(BB14:BB24)</f>
        <v>1500</v>
      </c>
    </row>
    <row r="26" spans="2:54" ht="16" thickBot="1">
      <c r="AZ26" s="490">
        <f>AZ25/BB25</f>
        <v>0.40666666666666668</v>
      </c>
      <c r="BA26" s="490">
        <f>BA25/BB25</f>
        <v>0.59333333333333338</v>
      </c>
      <c r="BB26" s="490">
        <f>BB25/BB25</f>
        <v>1</v>
      </c>
    </row>
    <row r="27" spans="2:54" ht="20" thickBot="1">
      <c r="B27" s="491"/>
    </row>
    <row r="28" spans="2:54" ht="17" thickBot="1">
      <c r="F28" s="767" t="s">
        <v>660</v>
      </c>
      <c r="G28" s="768"/>
      <c r="H28" s="768"/>
      <c r="I28" s="768"/>
      <c r="J28" s="768"/>
      <c r="K28" s="768"/>
      <c r="L28" s="768"/>
      <c r="M28" s="768"/>
      <c r="N28" s="768"/>
      <c r="O28" s="768"/>
      <c r="P28" s="768"/>
      <c r="Q28" s="768"/>
      <c r="R28" s="768"/>
      <c r="S28" s="768"/>
      <c r="T28" s="768"/>
      <c r="U28" s="768"/>
      <c r="V28" s="769"/>
      <c r="W28" s="767" t="s">
        <v>661</v>
      </c>
      <c r="X28" s="768"/>
      <c r="Y28" s="768"/>
      <c r="Z28" s="768"/>
      <c r="AA28" s="768"/>
      <c r="AB28" s="768"/>
      <c r="AC28" s="768"/>
      <c r="AD28" s="768"/>
      <c r="AE28" s="768"/>
      <c r="AF28" s="769"/>
      <c r="AO28" s="767" t="s">
        <v>662</v>
      </c>
      <c r="AP28" s="768"/>
      <c r="AQ28" s="768"/>
      <c r="AR28" s="768"/>
      <c r="AS28" s="768"/>
      <c r="AT28" s="768"/>
      <c r="AU28" s="768"/>
      <c r="AV28" s="768"/>
      <c r="AW28" s="768"/>
      <c r="AX28" s="768"/>
      <c r="AY28" s="768"/>
      <c r="AZ28" s="768"/>
      <c r="BA28" s="768"/>
      <c r="BB28" s="769"/>
    </row>
    <row r="29" spans="2:54" ht="41" thickBot="1">
      <c r="B29" s="442" t="s">
        <v>663</v>
      </c>
      <c r="C29" s="442" t="s">
        <v>333</v>
      </c>
      <c r="D29" s="442" t="s">
        <v>664</v>
      </c>
      <c r="E29" s="442" t="s">
        <v>665</v>
      </c>
      <c r="F29" s="443" t="s">
        <v>666</v>
      </c>
      <c r="G29" s="443" t="s">
        <v>667</v>
      </c>
      <c r="H29" s="443" t="s">
        <v>668</v>
      </c>
      <c r="I29" s="443" t="s">
        <v>669</v>
      </c>
      <c r="J29" s="443" t="s">
        <v>670</v>
      </c>
      <c r="K29" s="443" t="s">
        <v>671</v>
      </c>
      <c r="L29" s="443" t="s">
        <v>672</v>
      </c>
      <c r="M29" s="443" t="s">
        <v>673</v>
      </c>
      <c r="N29" s="443" t="s">
        <v>674</v>
      </c>
      <c r="O29" s="443" t="s">
        <v>675</v>
      </c>
      <c r="P29" s="443" t="s">
        <v>676</v>
      </c>
      <c r="Q29" s="443" t="s">
        <v>677</v>
      </c>
      <c r="R29" s="443" t="s">
        <v>678</v>
      </c>
      <c r="S29" s="443" t="s">
        <v>679</v>
      </c>
      <c r="T29" s="443" t="s">
        <v>680</v>
      </c>
      <c r="U29" s="443" t="s">
        <v>681</v>
      </c>
      <c r="V29" s="443" t="s">
        <v>682</v>
      </c>
      <c r="W29" s="443" t="s">
        <v>683</v>
      </c>
      <c r="X29" s="443" t="s">
        <v>684</v>
      </c>
      <c r="Y29" s="443" t="s">
        <v>685</v>
      </c>
      <c r="Z29" s="443" t="s">
        <v>686</v>
      </c>
      <c r="AA29" s="443" t="s">
        <v>687</v>
      </c>
      <c r="AB29" s="443" t="s">
        <v>688</v>
      </c>
      <c r="AC29" s="443" t="s">
        <v>689</v>
      </c>
      <c r="AD29" s="443" t="s">
        <v>690</v>
      </c>
      <c r="AE29" s="443" t="s">
        <v>691</v>
      </c>
      <c r="AF29" s="444" t="s">
        <v>692</v>
      </c>
      <c r="AH29" s="445" t="s">
        <v>663</v>
      </c>
      <c r="AI29" s="442" t="s">
        <v>333</v>
      </c>
      <c r="AJ29" s="442" t="s">
        <v>665</v>
      </c>
      <c r="AK29" s="442" t="s">
        <v>335</v>
      </c>
      <c r="AL29" s="442" t="s">
        <v>664</v>
      </c>
      <c r="AM29" s="445" t="s">
        <v>693</v>
      </c>
      <c r="AN29" s="446" t="s">
        <v>694</v>
      </c>
      <c r="AO29" s="443" t="s">
        <v>695</v>
      </c>
      <c r="AP29" s="443" t="s">
        <v>696</v>
      </c>
      <c r="AQ29" s="443" t="s">
        <v>697</v>
      </c>
      <c r="AR29" s="443" t="s">
        <v>698</v>
      </c>
      <c r="AS29" s="443" t="s">
        <v>699</v>
      </c>
      <c r="AT29" s="443" t="s">
        <v>700</v>
      </c>
      <c r="AU29" s="443" t="s">
        <v>701</v>
      </c>
      <c r="AV29" s="443" t="s">
        <v>702</v>
      </c>
      <c r="AW29" s="443" t="s">
        <v>703</v>
      </c>
      <c r="AX29" s="443" t="s">
        <v>704</v>
      </c>
      <c r="AY29" s="444" t="s">
        <v>705</v>
      </c>
      <c r="AZ29" s="447" t="s">
        <v>706</v>
      </c>
      <c r="BA29" s="448" t="s">
        <v>707</v>
      </c>
      <c r="BB29" s="448" t="s">
        <v>708</v>
      </c>
    </row>
    <row r="30" spans="2:54" ht="16">
      <c r="B30" s="449">
        <v>37214003</v>
      </c>
      <c r="C30" s="492" t="s">
        <v>371</v>
      </c>
      <c r="D30" s="451">
        <v>6</v>
      </c>
      <c r="E30" s="387" t="s">
        <v>723</v>
      </c>
      <c r="F30" s="452" t="s">
        <v>28</v>
      </c>
      <c r="G30" s="453"/>
      <c r="H30" s="454"/>
      <c r="I30" s="454"/>
      <c r="J30" s="454"/>
      <c r="K30" s="454"/>
      <c r="L30" s="454" t="s">
        <v>28</v>
      </c>
      <c r="M30" s="454"/>
      <c r="N30" s="454"/>
      <c r="O30" s="454"/>
      <c r="P30" s="454"/>
      <c r="Q30" s="454" t="s">
        <v>28</v>
      </c>
      <c r="R30" s="454"/>
      <c r="S30" s="454" t="s">
        <v>28</v>
      </c>
      <c r="T30" s="454" t="s">
        <v>28</v>
      </c>
      <c r="U30" s="454"/>
      <c r="V30" s="455" t="s">
        <v>28</v>
      </c>
      <c r="W30" s="456"/>
      <c r="X30" s="454"/>
      <c r="Y30" s="454"/>
      <c r="Z30" s="454"/>
      <c r="AA30" s="454"/>
      <c r="AB30" s="454" t="s">
        <v>28</v>
      </c>
      <c r="AC30" s="454" t="s">
        <v>28</v>
      </c>
      <c r="AD30" s="454" t="s">
        <v>28</v>
      </c>
      <c r="AE30" s="454"/>
      <c r="AF30" s="455"/>
      <c r="AH30" s="449">
        <v>37214003</v>
      </c>
      <c r="AI30" s="492" t="s">
        <v>371</v>
      </c>
      <c r="AJ30" s="474" t="s">
        <v>723</v>
      </c>
      <c r="AK30" s="474" t="s">
        <v>344</v>
      </c>
      <c r="AL30" s="466">
        <v>6</v>
      </c>
      <c r="AM30" s="493" t="s">
        <v>711</v>
      </c>
      <c r="AN30" s="460">
        <v>33</v>
      </c>
      <c r="AO30" s="461"/>
      <c r="AP30" s="462"/>
      <c r="AQ30" s="462"/>
      <c r="AR30" s="462">
        <v>26</v>
      </c>
      <c r="AS30" s="462"/>
      <c r="AT30" s="462"/>
      <c r="AU30" s="462">
        <v>24</v>
      </c>
      <c r="AV30" s="462"/>
      <c r="AW30" s="462"/>
      <c r="AX30" s="462">
        <v>41</v>
      </c>
      <c r="AY30" s="463">
        <v>59</v>
      </c>
      <c r="AZ30" s="461">
        <v>65</v>
      </c>
      <c r="BA30" s="463">
        <v>85</v>
      </c>
      <c r="BB30" s="383">
        <f>SUM(AZ30+BA30)</f>
        <v>150</v>
      </c>
    </row>
    <row r="31" spans="2:54" ht="16">
      <c r="B31" s="464">
        <v>37214004</v>
      </c>
      <c r="C31" s="492" t="s">
        <v>375</v>
      </c>
      <c r="D31" s="466">
        <v>6</v>
      </c>
      <c r="E31" s="387" t="s">
        <v>723</v>
      </c>
      <c r="F31" s="467" t="s">
        <v>28</v>
      </c>
      <c r="G31" s="387"/>
      <c r="H31" s="387"/>
      <c r="I31" s="387"/>
      <c r="J31" s="387"/>
      <c r="K31" s="387"/>
      <c r="L31" s="387" t="s">
        <v>28</v>
      </c>
      <c r="M31" s="387"/>
      <c r="N31" s="387" t="s">
        <v>28</v>
      </c>
      <c r="O31" s="387"/>
      <c r="P31" s="387"/>
      <c r="Q31" s="387"/>
      <c r="R31" s="387"/>
      <c r="S31" s="387" t="s">
        <v>28</v>
      </c>
      <c r="T31" s="387" t="s">
        <v>28</v>
      </c>
      <c r="U31" s="387" t="s">
        <v>28</v>
      </c>
      <c r="V31" s="468"/>
      <c r="W31" s="467"/>
      <c r="X31" s="387"/>
      <c r="Y31" s="387"/>
      <c r="Z31" s="387"/>
      <c r="AA31" s="387"/>
      <c r="AB31" s="387" t="s">
        <v>28</v>
      </c>
      <c r="AC31" s="387"/>
      <c r="AD31" s="387" t="s">
        <v>28</v>
      </c>
      <c r="AE31" s="387"/>
      <c r="AF31" s="468"/>
      <c r="AH31" s="464">
        <v>37214004</v>
      </c>
      <c r="AI31" s="492" t="s">
        <v>375</v>
      </c>
      <c r="AJ31" s="474" t="s">
        <v>723</v>
      </c>
      <c r="AK31" s="474" t="s">
        <v>344</v>
      </c>
      <c r="AL31" s="466">
        <v>6</v>
      </c>
      <c r="AM31" s="494" t="s">
        <v>711</v>
      </c>
      <c r="AN31" s="471">
        <v>36</v>
      </c>
      <c r="AO31" s="472"/>
      <c r="AP31" s="383"/>
      <c r="AQ31" s="383"/>
      <c r="AR31" s="383">
        <v>16</v>
      </c>
      <c r="AS31" s="383"/>
      <c r="AT31" s="383"/>
      <c r="AU31" s="383">
        <v>14</v>
      </c>
      <c r="AV31" s="383"/>
      <c r="AW31" s="383"/>
      <c r="AX31" s="383">
        <v>38</v>
      </c>
      <c r="AY31" s="473">
        <v>82</v>
      </c>
      <c r="AZ31" s="472">
        <v>62</v>
      </c>
      <c r="BA31" s="473">
        <v>88</v>
      </c>
      <c r="BB31" s="383">
        <f t="shared" ref="BB31:BB40" si="0">SUM(AZ31+BA31)</f>
        <v>150</v>
      </c>
    </row>
    <row r="32" spans="2:54" ht="32">
      <c r="B32" s="464">
        <v>37214008</v>
      </c>
      <c r="C32" s="492" t="s">
        <v>377</v>
      </c>
      <c r="D32" s="466">
        <v>6</v>
      </c>
      <c r="E32" s="387" t="s">
        <v>723</v>
      </c>
      <c r="F32" s="467"/>
      <c r="G32" s="387" t="s">
        <v>28</v>
      </c>
      <c r="H32" s="387"/>
      <c r="I32" s="387"/>
      <c r="J32" s="387"/>
      <c r="K32" s="387"/>
      <c r="L32" s="387" t="s">
        <v>28</v>
      </c>
      <c r="M32" s="387"/>
      <c r="N32" s="387"/>
      <c r="O32" s="387"/>
      <c r="P32" s="387"/>
      <c r="Q32" s="387"/>
      <c r="R32" s="387"/>
      <c r="S32" s="387"/>
      <c r="T32" s="387" t="s">
        <v>28</v>
      </c>
      <c r="U32" s="387" t="s">
        <v>28</v>
      </c>
      <c r="V32" s="468" t="s">
        <v>28</v>
      </c>
      <c r="W32" s="467"/>
      <c r="X32" s="387"/>
      <c r="Y32" s="387" t="s">
        <v>28</v>
      </c>
      <c r="Z32" s="387"/>
      <c r="AA32" s="387"/>
      <c r="AB32" s="387"/>
      <c r="AC32" s="387" t="s">
        <v>28</v>
      </c>
      <c r="AD32" s="387"/>
      <c r="AE32" s="387"/>
      <c r="AF32" s="468" t="s">
        <v>28</v>
      </c>
      <c r="AH32" s="464">
        <v>37214008</v>
      </c>
      <c r="AI32" s="492" t="s">
        <v>377</v>
      </c>
      <c r="AJ32" s="474" t="s">
        <v>723</v>
      </c>
      <c r="AK32" s="474" t="s">
        <v>344</v>
      </c>
      <c r="AL32" s="466">
        <v>6</v>
      </c>
      <c r="AM32" s="494" t="s">
        <v>711</v>
      </c>
      <c r="AN32" s="471">
        <v>23</v>
      </c>
      <c r="AO32" s="472">
        <v>2</v>
      </c>
      <c r="AP32" s="383"/>
      <c r="AQ32" s="383"/>
      <c r="AR32" s="383"/>
      <c r="AS32" s="383"/>
      <c r="AT32" s="383"/>
      <c r="AU32" s="383">
        <v>22</v>
      </c>
      <c r="AV32" s="383">
        <v>55</v>
      </c>
      <c r="AW32" s="383"/>
      <c r="AX32" s="383">
        <v>16</v>
      </c>
      <c r="AY32" s="473">
        <v>55</v>
      </c>
      <c r="AZ32" s="472">
        <v>60</v>
      </c>
      <c r="BA32" s="473">
        <v>90</v>
      </c>
      <c r="BB32" s="383">
        <f t="shared" si="0"/>
        <v>150</v>
      </c>
    </row>
    <row r="33" spans="2:54" ht="32">
      <c r="B33" s="464">
        <v>37214009</v>
      </c>
      <c r="C33" s="492" t="s">
        <v>379</v>
      </c>
      <c r="D33" s="466">
        <v>12</v>
      </c>
      <c r="E33" s="387" t="s">
        <v>723</v>
      </c>
      <c r="F33" s="495"/>
      <c r="G33" s="248"/>
      <c r="H33" s="248"/>
      <c r="I33" s="248" t="s">
        <v>28</v>
      </c>
      <c r="J33" s="248"/>
      <c r="K33" s="248"/>
      <c r="L33" s="248" t="s">
        <v>28</v>
      </c>
      <c r="M33" s="248"/>
      <c r="N33" s="248"/>
      <c r="O33" s="248"/>
      <c r="P33" s="248"/>
      <c r="Q33" s="248" t="s">
        <v>28</v>
      </c>
      <c r="R33" s="248"/>
      <c r="S33" s="248"/>
      <c r="T33" s="248" t="s">
        <v>28</v>
      </c>
      <c r="U33" s="248" t="s">
        <v>28</v>
      </c>
      <c r="V33" s="496" t="s">
        <v>28</v>
      </c>
      <c r="W33" s="495"/>
      <c r="X33" s="248"/>
      <c r="Y33" s="248" t="s">
        <v>28</v>
      </c>
      <c r="Z33" s="248"/>
      <c r="AA33" s="248" t="s">
        <v>28</v>
      </c>
      <c r="AB33" s="248"/>
      <c r="AC33" s="248" t="s">
        <v>28</v>
      </c>
      <c r="AD33" s="248"/>
      <c r="AE33" s="248"/>
      <c r="AF33" s="496" t="s">
        <v>28</v>
      </c>
      <c r="AH33" s="464">
        <v>37214009</v>
      </c>
      <c r="AI33" s="492" t="s">
        <v>379</v>
      </c>
      <c r="AJ33" s="474" t="s">
        <v>723</v>
      </c>
      <c r="AK33" s="474" t="s">
        <v>344</v>
      </c>
      <c r="AL33" s="466">
        <v>6</v>
      </c>
      <c r="AM33" s="494" t="s">
        <v>711</v>
      </c>
      <c r="AN33" s="471">
        <v>25</v>
      </c>
      <c r="AO33" s="497">
        <v>2</v>
      </c>
      <c r="AP33" s="498">
        <v>50</v>
      </c>
      <c r="AQ33" s="498">
        <v>27</v>
      </c>
      <c r="AR33" s="498"/>
      <c r="AS33" s="498"/>
      <c r="AT33" s="498"/>
      <c r="AU33" s="498"/>
      <c r="AV33" s="498"/>
      <c r="AW33" s="498"/>
      <c r="AX33" s="498">
        <v>16</v>
      </c>
      <c r="AY33" s="499">
        <v>55</v>
      </c>
      <c r="AZ33" s="497">
        <v>60</v>
      </c>
      <c r="BA33" s="499">
        <v>90</v>
      </c>
      <c r="BB33" s="383">
        <f t="shared" si="0"/>
        <v>150</v>
      </c>
    </row>
    <row r="34" spans="2:54" ht="16">
      <c r="B34" s="464">
        <v>37214107</v>
      </c>
      <c r="C34" s="492" t="s">
        <v>383</v>
      </c>
      <c r="D34" s="466"/>
      <c r="E34" s="387" t="s">
        <v>723</v>
      </c>
      <c r="F34" s="475"/>
      <c r="G34" s="476"/>
      <c r="H34" s="476"/>
      <c r="I34" s="476"/>
      <c r="J34" s="476"/>
      <c r="K34" s="476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7"/>
      <c r="W34" s="475"/>
      <c r="X34" s="476"/>
      <c r="Y34" s="476"/>
      <c r="Z34" s="476"/>
      <c r="AA34" s="476"/>
      <c r="AB34" s="476"/>
      <c r="AC34" s="476"/>
      <c r="AD34" s="476"/>
      <c r="AE34" s="476"/>
      <c r="AF34" s="477"/>
      <c r="AH34" s="478">
        <v>37214107</v>
      </c>
      <c r="AI34" s="500" t="s">
        <v>383</v>
      </c>
      <c r="AJ34" s="481" t="s">
        <v>723</v>
      </c>
      <c r="AK34" s="481" t="s">
        <v>360</v>
      </c>
      <c r="AL34" s="482">
        <v>12</v>
      </c>
      <c r="AM34" s="501"/>
      <c r="AN34" s="483"/>
      <c r="AO34" s="484"/>
      <c r="AP34" s="485"/>
      <c r="AQ34" s="485"/>
      <c r="AR34" s="485"/>
      <c r="AS34" s="485"/>
      <c r="AT34" s="485"/>
      <c r="AU34" s="485"/>
      <c r="AV34" s="485"/>
      <c r="AW34" s="485"/>
      <c r="AX34" s="485"/>
      <c r="AY34" s="486"/>
      <c r="AZ34" s="484"/>
      <c r="BA34" s="486"/>
      <c r="BB34" s="485"/>
    </row>
    <row r="35" spans="2:54" ht="16">
      <c r="B35" s="464"/>
      <c r="C35" s="502" t="s">
        <v>724</v>
      </c>
      <c r="D35" s="466"/>
      <c r="E35" s="387" t="s">
        <v>723</v>
      </c>
      <c r="F35" s="467"/>
      <c r="G35" s="387"/>
      <c r="H35" s="387"/>
      <c r="I35" s="387"/>
      <c r="J35" s="387"/>
      <c r="K35" s="387"/>
      <c r="L35" s="387"/>
      <c r="M35" s="387" t="s">
        <v>28</v>
      </c>
      <c r="N35" s="387"/>
      <c r="O35" s="387"/>
      <c r="P35" s="387"/>
      <c r="Q35" s="387" t="s">
        <v>28</v>
      </c>
      <c r="R35" s="387"/>
      <c r="S35" s="387" t="s">
        <v>28</v>
      </c>
      <c r="T35" s="387" t="s">
        <v>28</v>
      </c>
      <c r="U35" s="387"/>
      <c r="V35" s="468"/>
      <c r="W35" s="467"/>
      <c r="X35" s="387"/>
      <c r="Y35" s="387"/>
      <c r="Z35" s="387"/>
      <c r="AA35" s="387" t="s">
        <v>28</v>
      </c>
      <c r="AB35" s="387"/>
      <c r="AC35" s="387"/>
      <c r="AD35" s="387" t="s">
        <v>28</v>
      </c>
      <c r="AE35" s="387"/>
      <c r="AF35" s="468" t="s">
        <v>28</v>
      </c>
      <c r="AH35" s="464"/>
      <c r="AI35" s="502" t="s">
        <v>724</v>
      </c>
      <c r="AJ35" s="474" t="s">
        <v>723</v>
      </c>
      <c r="AK35" s="474"/>
      <c r="AL35" s="466"/>
      <c r="AM35" s="494" t="s">
        <v>711</v>
      </c>
      <c r="AN35" s="471">
        <v>31</v>
      </c>
      <c r="AO35" s="472"/>
      <c r="AP35" s="383"/>
      <c r="AQ35" s="383"/>
      <c r="AR35" s="383">
        <v>69</v>
      </c>
      <c r="AS35" s="383">
        <v>33</v>
      </c>
      <c r="AT35" s="383"/>
      <c r="AU35" s="383"/>
      <c r="AV35" s="383"/>
      <c r="AW35" s="383"/>
      <c r="AX35" s="383">
        <v>15</v>
      </c>
      <c r="AY35" s="473">
        <v>33</v>
      </c>
      <c r="AZ35" s="472">
        <v>66</v>
      </c>
      <c r="BA35" s="473">
        <v>84</v>
      </c>
      <c r="BB35" s="383">
        <f t="shared" si="0"/>
        <v>150</v>
      </c>
    </row>
    <row r="36" spans="2:54" ht="16">
      <c r="B36" s="464"/>
      <c r="C36" s="502" t="s">
        <v>725</v>
      </c>
      <c r="D36" s="466">
        <v>6</v>
      </c>
      <c r="E36" s="387" t="s">
        <v>723</v>
      </c>
      <c r="F36" s="467"/>
      <c r="G36" s="387"/>
      <c r="H36" s="387"/>
      <c r="I36" s="387"/>
      <c r="J36" s="387"/>
      <c r="K36" s="387"/>
      <c r="L36" s="387"/>
      <c r="M36" s="387" t="s">
        <v>28</v>
      </c>
      <c r="N36" s="387"/>
      <c r="O36" s="387"/>
      <c r="P36" s="387"/>
      <c r="Q36" s="387" t="s">
        <v>28</v>
      </c>
      <c r="R36" s="387"/>
      <c r="S36" s="387" t="s">
        <v>28</v>
      </c>
      <c r="T36" s="387" t="s">
        <v>28</v>
      </c>
      <c r="U36" s="387"/>
      <c r="V36" s="468"/>
      <c r="W36" s="467"/>
      <c r="X36" s="387"/>
      <c r="Y36" s="387"/>
      <c r="Z36" s="387"/>
      <c r="AA36" s="387" t="s">
        <v>28</v>
      </c>
      <c r="AB36" s="387"/>
      <c r="AC36" s="387" t="s">
        <v>28</v>
      </c>
      <c r="AD36" s="387"/>
      <c r="AE36" s="387"/>
      <c r="AF36" s="468" t="s">
        <v>28</v>
      </c>
      <c r="AH36" s="464"/>
      <c r="AI36" s="502" t="s">
        <v>725</v>
      </c>
      <c r="AJ36" s="474" t="s">
        <v>723</v>
      </c>
      <c r="AK36" s="474"/>
      <c r="AL36" s="466"/>
      <c r="AM36" s="494" t="s">
        <v>711</v>
      </c>
      <c r="AN36" s="471">
        <v>31</v>
      </c>
      <c r="AO36" s="472"/>
      <c r="AP36" s="383"/>
      <c r="AQ36" s="383"/>
      <c r="AR36" s="383">
        <v>62</v>
      </c>
      <c r="AS36" s="383"/>
      <c r="AT36" s="383">
        <v>10</v>
      </c>
      <c r="AU36" s="383">
        <v>23</v>
      </c>
      <c r="AV36" s="383"/>
      <c r="AW36" s="383"/>
      <c r="AX36" s="383">
        <v>14</v>
      </c>
      <c r="AY36" s="473">
        <v>41</v>
      </c>
      <c r="AZ36" s="472">
        <v>66</v>
      </c>
      <c r="BA36" s="473">
        <v>84</v>
      </c>
      <c r="BB36" s="383">
        <f t="shared" si="0"/>
        <v>150</v>
      </c>
    </row>
    <row r="37" spans="2:54" ht="16">
      <c r="B37" s="464">
        <v>37214105</v>
      </c>
      <c r="C37" s="492" t="s">
        <v>384</v>
      </c>
      <c r="D37" s="466">
        <v>6</v>
      </c>
      <c r="E37" s="387" t="s">
        <v>723</v>
      </c>
      <c r="F37" s="467"/>
      <c r="G37" s="387"/>
      <c r="H37" s="387"/>
      <c r="I37" s="387"/>
      <c r="J37" s="387"/>
      <c r="K37" s="387"/>
      <c r="L37" s="387"/>
      <c r="M37" s="387" t="s">
        <v>28</v>
      </c>
      <c r="N37" s="387"/>
      <c r="O37" s="387"/>
      <c r="P37" s="387"/>
      <c r="Q37" s="387" t="s">
        <v>28</v>
      </c>
      <c r="R37" s="387"/>
      <c r="S37" s="387"/>
      <c r="T37" s="387" t="s">
        <v>28</v>
      </c>
      <c r="U37" s="387"/>
      <c r="V37" s="468"/>
      <c r="W37" s="467"/>
      <c r="X37" s="387"/>
      <c r="Y37" s="387"/>
      <c r="Z37" s="387"/>
      <c r="AA37" s="387" t="s">
        <v>28</v>
      </c>
      <c r="AB37" s="387"/>
      <c r="AC37" s="387"/>
      <c r="AD37" s="387" t="s">
        <v>28</v>
      </c>
      <c r="AE37" s="387"/>
      <c r="AF37" s="468" t="s">
        <v>28</v>
      </c>
      <c r="AH37" s="464">
        <v>37214105</v>
      </c>
      <c r="AI37" s="492" t="s">
        <v>384</v>
      </c>
      <c r="AJ37" s="474" t="s">
        <v>723</v>
      </c>
      <c r="AK37" s="474" t="s">
        <v>360</v>
      </c>
      <c r="AL37" s="466">
        <v>6</v>
      </c>
      <c r="AM37" s="494" t="s">
        <v>718</v>
      </c>
      <c r="AN37" s="471">
        <v>20</v>
      </c>
      <c r="AO37" s="472"/>
      <c r="AP37" s="383"/>
      <c r="AQ37" s="383"/>
      <c r="AR37" s="383">
        <v>46</v>
      </c>
      <c r="AS37" s="383"/>
      <c r="AT37" s="383">
        <v>12</v>
      </c>
      <c r="AU37" s="383">
        <v>10</v>
      </c>
      <c r="AV37" s="383"/>
      <c r="AW37" s="383">
        <v>38</v>
      </c>
      <c r="AX37" s="383"/>
      <c r="AY37" s="473">
        <v>44</v>
      </c>
      <c r="AZ37" s="472">
        <v>60</v>
      </c>
      <c r="BA37" s="473">
        <v>90</v>
      </c>
      <c r="BB37" s="383">
        <f t="shared" si="0"/>
        <v>150</v>
      </c>
    </row>
    <row r="38" spans="2:54" ht="16">
      <c r="B38" s="464">
        <v>37214109</v>
      </c>
      <c r="C38" s="492" t="s">
        <v>386</v>
      </c>
      <c r="D38" s="466">
        <v>6</v>
      </c>
      <c r="E38" s="387" t="s">
        <v>723</v>
      </c>
      <c r="F38" s="467"/>
      <c r="G38" s="387" t="s">
        <v>28</v>
      </c>
      <c r="H38" s="387"/>
      <c r="I38" s="387"/>
      <c r="J38" s="387"/>
      <c r="K38" s="387"/>
      <c r="L38" s="387"/>
      <c r="M38" s="387"/>
      <c r="N38" s="387" t="s">
        <v>28</v>
      </c>
      <c r="O38" s="387"/>
      <c r="P38" s="387"/>
      <c r="Q38" s="387"/>
      <c r="R38" s="387"/>
      <c r="S38" s="387" t="s">
        <v>28</v>
      </c>
      <c r="T38" s="387" t="s">
        <v>28</v>
      </c>
      <c r="U38" s="387"/>
      <c r="V38" s="468"/>
      <c r="W38" s="467"/>
      <c r="X38" s="387"/>
      <c r="Y38" s="387"/>
      <c r="Z38" s="387"/>
      <c r="AA38" s="387" t="s">
        <v>28</v>
      </c>
      <c r="AB38" s="387"/>
      <c r="AC38" s="387"/>
      <c r="AD38" s="387"/>
      <c r="AE38" s="387"/>
      <c r="AF38" s="468" t="s">
        <v>28</v>
      </c>
      <c r="AH38" s="464">
        <v>37214109</v>
      </c>
      <c r="AI38" s="492" t="s">
        <v>386</v>
      </c>
      <c r="AJ38" s="474" t="s">
        <v>723</v>
      </c>
      <c r="AK38" s="474" t="s">
        <v>360</v>
      </c>
      <c r="AL38" s="466">
        <v>6</v>
      </c>
      <c r="AM38" s="494" t="s">
        <v>711</v>
      </c>
      <c r="AN38" s="471">
        <v>27</v>
      </c>
      <c r="AO38" s="472"/>
      <c r="AP38" s="383"/>
      <c r="AQ38" s="383"/>
      <c r="AR38" s="383"/>
      <c r="AS38" s="383"/>
      <c r="AT38" s="383"/>
      <c r="AU38" s="383">
        <v>24</v>
      </c>
      <c r="AV38" s="383"/>
      <c r="AW38" s="383"/>
      <c r="AX38" s="383">
        <v>38</v>
      </c>
      <c r="AY38" s="473">
        <v>88</v>
      </c>
      <c r="AZ38" s="472">
        <v>60</v>
      </c>
      <c r="BA38" s="473">
        <v>90</v>
      </c>
      <c r="BB38" s="383">
        <f t="shared" si="0"/>
        <v>150</v>
      </c>
    </row>
    <row r="39" spans="2:54" ht="32">
      <c r="B39" s="503">
        <v>37214007</v>
      </c>
      <c r="C39" s="469" t="s">
        <v>389</v>
      </c>
      <c r="D39" s="504">
        <v>6</v>
      </c>
      <c r="E39" s="505" t="s">
        <v>723</v>
      </c>
      <c r="F39" s="506" t="s">
        <v>28</v>
      </c>
      <c r="G39" s="505"/>
      <c r="H39" s="505"/>
      <c r="I39" s="505"/>
      <c r="J39" s="505"/>
      <c r="K39" s="505"/>
      <c r="L39" s="505"/>
      <c r="M39" s="505"/>
      <c r="N39" s="505"/>
      <c r="O39" s="505"/>
      <c r="P39" s="505"/>
      <c r="Q39" s="505" t="s">
        <v>28</v>
      </c>
      <c r="R39" s="505"/>
      <c r="S39" s="505" t="s">
        <v>28</v>
      </c>
      <c r="T39" s="505" t="s">
        <v>28</v>
      </c>
      <c r="U39" s="505" t="s">
        <v>28</v>
      </c>
      <c r="V39" s="507"/>
      <c r="W39" s="506"/>
      <c r="X39" s="505"/>
      <c r="Y39" s="505"/>
      <c r="Z39" s="505"/>
      <c r="AA39" s="505"/>
      <c r="AB39" s="505" t="s">
        <v>28</v>
      </c>
      <c r="AC39" s="505" t="s">
        <v>28</v>
      </c>
      <c r="AD39" s="505"/>
      <c r="AE39" s="505"/>
      <c r="AF39" s="507" t="s">
        <v>28</v>
      </c>
      <c r="AH39" s="464">
        <v>37214007</v>
      </c>
      <c r="AI39" s="492" t="s">
        <v>389</v>
      </c>
      <c r="AJ39" s="474" t="s">
        <v>723</v>
      </c>
      <c r="AK39" s="474" t="s">
        <v>344</v>
      </c>
      <c r="AL39" s="466">
        <v>6</v>
      </c>
      <c r="AM39" s="494" t="s">
        <v>711</v>
      </c>
      <c r="AN39" s="471">
        <v>32</v>
      </c>
      <c r="AO39" s="472"/>
      <c r="AP39" s="383"/>
      <c r="AQ39" s="383"/>
      <c r="AR39" s="383"/>
      <c r="AS39" s="383"/>
      <c r="AT39" s="383">
        <v>28</v>
      </c>
      <c r="AU39" s="383"/>
      <c r="AV39" s="383"/>
      <c r="AW39" s="383"/>
      <c r="AX39" s="383">
        <v>61</v>
      </c>
      <c r="AY39" s="473">
        <v>61</v>
      </c>
      <c r="AZ39" s="472">
        <v>60</v>
      </c>
      <c r="BA39" s="473">
        <v>90</v>
      </c>
      <c r="BB39" s="383">
        <f t="shared" si="0"/>
        <v>150</v>
      </c>
    </row>
    <row r="40" spans="2:54" ht="33" thickBot="1">
      <c r="B40" s="464">
        <v>37214116</v>
      </c>
      <c r="C40" s="492" t="s">
        <v>391</v>
      </c>
      <c r="D40" s="466">
        <v>6</v>
      </c>
      <c r="E40" s="387" t="s">
        <v>723</v>
      </c>
      <c r="F40" s="467" t="s">
        <v>28</v>
      </c>
      <c r="G40" s="387" t="s">
        <v>28</v>
      </c>
      <c r="H40" s="387"/>
      <c r="I40" s="387"/>
      <c r="J40" s="387" t="s">
        <v>28</v>
      </c>
      <c r="K40" s="387"/>
      <c r="L40" s="387"/>
      <c r="M40" s="387"/>
      <c r="N40" s="387" t="s">
        <v>28</v>
      </c>
      <c r="O40" s="387"/>
      <c r="P40" s="387"/>
      <c r="Q40" s="387"/>
      <c r="R40" s="387"/>
      <c r="S40" s="387"/>
      <c r="T40" s="387" t="s">
        <v>28</v>
      </c>
      <c r="U40" s="387"/>
      <c r="V40" s="468" t="s">
        <v>28</v>
      </c>
      <c r="W40" s="467"/>
      <c r="X40" s="387"/>
      <c r="Y40" s="387"/>
      <c r="Z40" s="387"/>
      <c r="AA40" s="387" t="s">
        <v>28</v>
      </c>
      <c r="AB40" s="387"/>
      <c r="AC40" s="387"/>
      <c r="AD40" s="387"/>
      <c r="AE40" s="387"/>
      <c r="AF40" s="468" t="s">
        <v>28</v>
      </c>
      <c r="AH40" s="464">
        <v>37214116</v>
      </c>
      <c r="AI40" s="492" t="s">
        <v>391</v>
      </c>
      <c r="AJ40" s="474" t="s">
        <v>723</v>
      </c>
      <c r="AK40" s="474" t="s">
        <v>360</v>
      </c>
      <c r="AL40" s="466">
        <v>6</v>
      </c>
      <c r="AM40" s="494" t="s">
        <v>711</v>
      </c>
      <c r="AN40" s="471">
        <v>31</v>
      </c>
      <c r="AO40" s="472"/>
      <c r="AP40" s="383"/>
      <c r="AQ40" s="383"/>
      <c r="AR40" s="383"/>
      <c r="AS40" s="383"/>
      <c r="AT40" s="383"/>
      <c r="AU40" s="383"/>
      <c r="AV40" s="383">
        <v>14</v>
      </c>
      <c r="AW40" s="383">
        <v>11</v>
      </c>
      <c r="AX40" s="383">
        <v>60</v>
      </c>
      <c r="AY40" s="473">
        <v>65</v>
      </c>
      <c r="AZ40" s="472">
        <v>64</v>
      </c>
      <c r="BA40" s="473">
        <v>86</v>
      </c>
      <c r="BB40" s="383">
        <f t="shared" si="0"/>
        <v>150</v>
      </c>
    </row>
    <row r="41" spans="2:54" ht="16" thickBot="1">
      <c r="AZ41" s="489">
        <f>SUM(AZ30:AZ40)</f>
        <v>623</v>
      </c>
      <c r="BA41" s="489">
        <f>SUM(BA30:BA40)</f>
        <v>877</v>
      </c>
      <c r="BB41" s="489">
        <f>SUM(BB30:BB40)</f>
        <v>1500</v>
      </c>
    </row>
    <row r="42" spans="2:54" ht="16" thickBot="1">
      <c r="AZ42" s="490">
        <f>AZ41/BB41</f>
        <v>0.41533333333333333</v>
      </c>
      <c r="BA42" s="490">
        <f>BA41/BB41</f>
        <v>0.58466666666666667</v>
      </c>
      <c r="BB42" s="490">
        <f>BB41/BB41</f>
        <v>1</v>
      </c>
    </row>
    <row r="43" spans="2:54" ht="16" thickBot="1"/>
    <row r="44" spans="2:54" ht="17" thickBot="1">
      <c r="F44" s="767" t="s">
        <v>660</v>
      </c>
      <c r="G44" s="768"/>
      <c r="H44" s="768"/>
      <c r="I44" s="768"/>
      <c r="J44" s="768"/>
      <c r="K44" s="768"/>
      <c r="L44" s="768"/>
      <c r="M44" s="768"/>
      <c r="N44" s="768"/>
      <c r="O44" s="768"/>
      <c r="P44" s="768"/>
      <c r="Q44" s="768"/>
      <c r="R44" s="768"/>
      <c r="S44" s="768"/>
      <c r="T44" s="768"/>
      <c r="U44" s="768"/>
      <c r="V44" s="769"/>
      <c r="W44" s="767" t="s">
        <v>661</v>
      </c>
      <c r="X44" s="768"/>
      <c r="Y44" s="768"/>
      <c r="Z44" s="768"/>
      <c r="AA44" s="768"/>
      <c r="AB44" s="768"/>
      <c r="AC44" s="768"/>
      <c r="AD44" s="768"/>
      <c r="AE44" s="768"/>
      <c r="AF44" s="769"/>
      <c r="AO44" s="767" t="s">
        <v>662</v>
      </c>
      <c r="AP44" s="768"/>
      <c r="AQ44" s="768"/>
      <c r="AR44" s="768"/>
      <c r="AS44" s="768"/>
      <c r="AT44" s="768"/>
      <c r="AU44" s="768"/>
      <c r="AV44" s="768"/>
      <c r="AW44" s="768"/>
      <c r="AX44" s="768"/>
      <c r="AY44" s="768"/>
      <c r="AZ44" s="768"/>
      <c r="BA44" s="768"/>
      <c r="BB44" s="769"/>
    </row>
    <row r="45" spans="2:54" ht="41" thickBot="1">
      <c r="B45" s="442" t="s">
        <v>663</v>
      </c>
      <c r="C45" s="442" t="s">
        <v>333</v>
      </c>
      <c r="D45" s="442" t="s">
        <v>664</v>
      </c>
      <c r="E45" s="442" t="s">
        <v>665</v>
      </c>
      <c r="F45" s="443" t="s">
        <v>666</v>
      </c>
      <c r="G45" s="443" t="s">
        <v>667</v>
      </c>
      <c r="H45" s="443" t="s">
        <v>668</v>
      </c>
      <c r="I45" s="443" t="s">
        <v>669</v>
      </c>
      <c r="J45" s="443" t="s">
        <v>670</v>
      </c>
      <c r="K45" s="443" t="s">
        <v>671</v>
      </c>
      <c r="L45" s="443" t="s">
        <v>672</v>
      </c>
      <c r="M45" s="443" t="s">
        <v>673</v>
      </c>
      <c r="N45" s="443" t="s">
        <v>674</v>
      </c>
      <c r="O45" s="443" t="s">
        <v>675</v>
      </c>
      <c r="P45" s="443" t="s">
        <v>676</v>
      </c>
      <c r="Q45" s="443" t="s">
        <v>677</v>
      </c>
      <c r="R45" s="443" t="s">
        <v>678</v>
      </c>
      <c r="S45" s="443" t="s">
        <v>679</v>
      </c>
      <c r="T45" s="443" t="s">
        <v>680</v>
      </c>
      <c r="U45" s="443" t="s">
        <v>681</v>
      </c>
      <c r="V45" s="443" t="s">
        <v>682</v>
      </c>
      <c r="W45" s="443" t="s">
        <v>683</v>
      </c>
      <c r="X45" s="443" t="s">
        <v>684</v>
      </c>
      <c r="Y45" s="443" t="s">
        <v>685</v>
      </c>
      <c r="Z45" s="443" t="s">
        <v>686</v>
      </c>
      <c r="AA45" s="443" t="s">
        <v>687</v>
      </c>
      <c r="AB45" s="443" t="s">
        <v>688</v>
      </c>
      <c r="AC45" s="443" t="s">
        <v>689</v>
      </c>
      <c r="AD45" s="443" t="s">
        <v>690</v>
      </c>
      <c r="AE45" s="443" t="s">
        <v>691</v>
      </c>
      <c r="AF45" s="444" t="s">
        <v>692</v>
      </c>
      <c r="AH45" s="445" t="s">
        <v>663</v>
      </c>
      <c r="AI45" s="442" t="s">
        <v>333</v>
      </c>
      <c r="AJ45" s="442" t="s">
        <v>665</v>
      </c>
      <c r="AK45" s="442" t="s">
        <v>335</v>
      </c>
      <c r="AL45" s="442" t="s">
        <v>664</v>
      </c>
      <c r="AM45" s="445" t="s">
        <v>693</v>
      </c>
      <c r="AN45" s="446" t="s">
        <v>694</v>
      </c>
      <c r="AO45" s="443" t="s">
        <v>695</v>
      </c>
      <c r="AP45" s="443" t="s">
        <v>696</v>
      </c>
      <c r="AQ45" s="443" t="s">
        <v>697</v>
      </c>
      <c r="AR45" s="443" t="s">
        <v>698</v>
      </c>
      <c r="AS45" s="443" t="s">
        <v>699</v>
      </c>
      <c r="AT45" s="443" t="s">
        <v>700</v>
      </c>
      <c r="AU45" s="443" t="s">
        <v>701</v>
      </c>
      <c r="AV45" s="443" t="s">
        <v>702</v>
      </c>
      <c r="AW45" s="443" t="s">
        <v>703</v>
      </c>
      <c r="AX45" s="443" t="s">
        <v>704</v>
      </c>
      <c r="AY45" s="444" t="s">
        <v>705</v>
      </c>
      <c r="AZ45" s="447" t="s">
        <v>706</v>
      </c>
      <c r="BA45" s="448" t="s">
        <v>707</v>
      </c>
      <c r="BB45" s="448" t="s">
        <v>708</v>
      </c>
    </row>
    <row r="46" spans="2:54" ht="31.5" customHeight="1">
      <c r="B46" s="449">
        <v>37214103</v>
      </c>
      <c r="C46" s="492" t="s">
        <v>394</v>
      </c>
      <c r="D46" s="451">
        <v>6</v>
      </c>
      <c r="E46" s="387" t="s">
        <v>726</v>
      </c>
      <c r="F46" s="452"/>
      <c r="G46" s="453"/>
      <c r="H46" s="454"/>
      <c r="I46" s="454" t="s">
        <v>28</v>
      </c>
      <c r="J46" s="454"/>
      <c r="K46" s="454"/>
      <c r="L46" s="454" t="s">
        <v>28</v>
      </c>
      <c r="M46" s="454" t="s">
        <v>28</v>
      </c>
      <c r="N46" s="454"/>
      <c r="O46" s="454"/>
      <c r="P46" s="454"/>
      <c r="Q46" s="454" t="s">
        <v>28</v>
      </c>
      <c r="R46" s="454"/>
      <c r="S46" s="454"/>
      <c r="T46" s="454" t="s">
        <v>28</v>
      </c>
      <c r="U46" s="454"/>
      <c r="V46" s="455"/>
      <c r="W46" s="456"/>
      <c r="X46" s="454"/>
      <c r="Y46" s="454"/>
      <c r="Z46" s="454"/>
      <c r="AA46" s="454" t="s">
        <v>28</v>
      </c>
      <c r="AB46" s="454"/>
      <c r="AC46" s="454"/>
      <c r="AD46" s="454" t="s">
        <v>28</v>
      </c>
      <c r="AE46" s="454"/>
      <c r="AF46" s="455" t="s">
        <v>28</v>
      </c>
      <c r="AH46" s="449">
        <v>37214103</v>
      </c>
      <c r="AI46" s="492" t="s">
        <v>394</v>
      </c>
      <c r="AJ46" s="474" t="s">
        <v>726</v>
      </c>
      <c r="AK46" s="474" t="s">
        <v>360</v>
      </c>
      <c r="AL46" s="466">
        <v>6</v>
      </c>
      <c r="AM46" s="493" t="s">
        <v>711</v>
      </c>
      <c r="AN46" s="460">
        <v>21</v>
      </c>
      <c r="AO46" s="461"/>
      <c r="AP46" s="462"/>
      <c r="AQ46" s="462"/>
      <c r="AR46" s="462">
        <v>65</v>
      </c>
      <c r="AS46" s="462"/>
      <c r="AT46" s="462"/>
      <c r="AU46" s="462"/>
      <c r="AV46" s="462"/>
      <c r="AW46" s="462">
        <v>33</v>
      </c>
      <c r="AX46" s="462">
        <v>20</v>
      </c>
      <c r="AY46" s="463">
        <v>32</v>
      </c>
      <c r="AZ46" s="461">
        <v>65</v>
      </c>
      <c r="BA46" s="463">
        <v>85</v>
      </c>
      <c r="BB46" s="383">
        <f t="shared" ref="BB46:BB54" si="1">SUM(AO46:AY46)</f>
        <v>150</v>
      </c>
    </row>
    <row r="47" spans="2:54" ht="16">
      <c r="B47" s="464">
        <v>37214108</v>
      </c>
      <c r="C47" s="492" t="s">
        <v>396</v>
      </c>
      <c r="D47" s="466">
        <v>12</v>
      </c>
      <c r="E47" s="387" t="s">
        <v>726</v>
      </c>
      <c r="F47" s="475"/>
      <c r="G47" s="476"/>
      <c r="H47" s="476"/>
      <c r="I47" s="476"/>
      <c r="J47" s="476"/>
      <c r="K47" s="476"/>
      <c r="L47" s="476"/>
      <c r="M47" s="476"/>
      <c r="N47" s="476"/>
      <c r="O47" s="476"/>
      <c r="P47" s="476"/>
      <c r="Q47" s="476"/>
      <c r="R47" s="476"/>
      <c r="S47" s="476"/>
      <c r="T47" s="476"/>
      <c r="U47" s="476"/>
      <c r="V47" s="477"/>
      <c r="W47" s="475"/>
      <c r="X47" s="476"/>
      <c r="Y47" s="476"/>
      <c r="Z47" s="476"/>
      <c r="AA47" s="476"/>
      <c r="AB47" s="476"/>
      <c r="AC47" s="476"/>
      <c r="AD47" s="476"/>
      <c r="AE47" s="476"/>
      <c r="AF47" s="477"/>
      <c r="AH47" s="464">
        <v>37214108</v>
      </c>
      <c r="AI47" s="492" t="s">
        <v>396</v>
      </c>
      <c r="AJ47" s="474" t="s">
        <v>726</v>
      </c>
      <c r="AK47" s="474" t="s">
        <v>360</v>
      </c>
      <c r="AL47" s="466">
        <v>12</v>
      </c>
      <c r="AM47" s="494" t="s">
        <v>711</v>
      </c>
      <c r="AN47" s="471"/>
      <c r="AO47" s="484"/>
      <c r="AP47" s="485"/>
      <c r="AQ47" s="485"/>
      <c r="AR47" s="485"/>
      <c r="AS47" s="485"/>
      <c r="AT47" s="485"/>
      <c r="AU47" s="485"/>
      <c r="AV47" s="485"/>
      <c r="AW47" s="485"/>
      <c r="AX47" s="485"/>
      <c r="AY47" s="486"/>
      <c r="AZ47" s="484"/>
      <c r="BA47" s="486"/>
      <c r="BB47" s="486"/>
    </row>
    <row r="48" spans="2:54" ht="16">
      <c r="B48" s="464"/>
      <c r="C48" s="502" t="s">
        <v>727</v>
      </c>
      <c r="D48" s="466"/>
      <c r="E48" s="387" t="s">
        <v>726</v>
      </c>
      <c r="F48" s="467"/>
      <c r="G48" s="387"/>
      <c r="H48" s="387"/>
      <c r="I48" s="387"/>
      <c r="J48" s="387"/>
      <c r="K48" s="387"/>
      <c r="L48" s="387"/>
      <c r="M48" s="387" t="s">
        <v>28</v>
      </c>
      <c r="N48" s="387"/>
      <c r="O48" s="387"/>
      <c r="P48" s="387"/>
      <c r="Q48" s="387" t="s">
        <v>28</v>
      </c>
      <c r="R48" s="387"/>
      <c r="S48" s="387" t="s">
        <v>28</v>
      </c>
      <c r="T48" s="387" t="s">
        <v>28</v>
      </c>
      <c r="U48" s="387"/>
      <c r="V48" s="468"/>
      <c r="W48" s="467"/>
      <c r="X48" s="387"/>
      <c r="Y48" s="387"/>
      <c r="Z48" s="387"/>
      <c r="AA48" s="387" t="s">
        <v>28</v>
      </c>
      <c r="AB48" s="387"/>
      <c r="AC48" s="387"/>
      <c r="AD48" s="387" t="s">
        <v>28</v>
      </c>
      <c r="AE48" s="387"/>
      <c r="AF48" s="468" t="s">
        <v>28</v>
      </c>
      <c r="AH48" s="464"/>
      <c r="AI48" s="502" t="s">
        <v>727</v>
      </c>
      <c r="AJ48" s="474" t="s">
        <v>726</v>
      </c>
      <c r="AK48" s="474"/>
      <c r="AL48" s="466"/>
      <c r="AM48" s="494" t="s">
        <v>711</v>
      </c>
      <c r="AN48" s="471">
        <v>21</v>
      </c>
      <c r="AO48" s="472"/>
      <c r="AP48" s="383"/>
      <c r="AQ48" s="383"/>
      <c r="AR48" s="383">
        <v>56</v>
      </c>
      <c r="AS48" s="383"/>
      <c r="AT48" s="383">
        <v>29</v>
      </c>
      <c r="AU48" s="383">
        <v>6</v>
      </c>
      <c r="AV48" s="383"/>
      <c r="AW48" s="383"/>
      <c r="AX48" s="383">
        <v>10</v>
      </c>
      <c r="AY48" s="473">
        <v>49</v>
      </c>
      <c r="AZ48" s="472">
        <v>64</v>
      </c>
      <c r="BA48" s="473">
        <v>86</v>
      </c>
      <c r="BB48" s="383">
        <f t="shared" si="1"/>
        <v>150</v>
      </c>
    </row>
    <row r="49" spans="2:54" ht="16">
      <c r="B49" s="464"/>
      <c r="C49" s="502" t="s">
        <v>728</v>
      </c>
      <c r="D49" s="466"/>
      <c r="E49" s="387" t="s">
        <v>726</v>
      </c>
      <c r="F49" s="495"/>
      <c r="G49" s="248"/>
      <c r="H49" s="248"/>
      <c r="I49" s="248"/>
      <c r="J49" s="248"/>
      <c r="K49" s="248"/>
      <c r="L49" s="248" t="s">
        <v>28</v>
      </c>
      <c r="M49" s="248"/>
      <c r="N49" s="248"/>
      <c r="O49" s="248"/>
      <c r="P49" s="248"/>
      <c r="Q49" s="248"/>
      <c r="R49" s="248"/>
      <c r="S49" s="248"/>
      <c r="T49" s="248" t="s">
        <v>28</v>
      </c>
      <c r="U49" s="248" t="s">
        <v>28</v>
      </c>
      <c r="V49" s="496" t="s">
        <v>28</v>
      </c>
      <c r="W49" s="495"/>
      <c r="X49" s="248"/>
      <c r="Y49" s="248"/>
      <c r="Z49" s="248"/>
      <c r="AA49" s="248"/>
      <c r="AB49" s="248" t="s">
        <v>28</v>
      </c>
      <c r="AC49" s="248"/>
      <c r="AD49" s="248" t="s">
        <v>28</v>
      </c>
      <c r="AE49" s="248"/>
      <c r="AF49" s="496" t="s">
        <v>28</v>
      </c>
      <c r="AH49" s="464"/>
      <c r="AI49" s="502" t="s">
        <v>728</v>
      </c>
      <c r="AJ49" s="474" t="s">
        <v>726</v>
      </c>
      <c r="AK49" s="474"/>
      <c r="AL49" s="466"/>
      <c r="AM49" s="494" t="s">
        <v>711</v>
      </c>
      <c r="AN49" s="471">
        <v>21</v>
      </c>
      <c r="AO49" s="497"/>
      <c r="AP49" s="498"/>
      <c r="AQ49" s="498"/>
      <c r="AR49" s="498">
        <v>36</v>
      </c>
      <c r="AS49" s="498">
        <v>48</v>
      </c>
      <c r="AT49" s="498"/>
      <c r="AU49" s="498"/>
      <c r="AV49" s="498"/>
      <c r="AW49" s="498"/>
      <c r="AX49" s="498"/>
      <c r="AY49" s="499">
        <v>66</v>
      </c>
      <c r="AZ49" s="497">
        <v>60</v>
      </c>
      <c r="BA49" s="499">
        <v>90</v>
      </c>
      <c r="BB49" s="383">
        <f t="shared" si="1"/>
        <v>150</v>
      </c>
    </row>
    <row r="50" spans="2:54" ht="16">
      <c r="B50" s="464">
        <v>37214111</v>
      </c>
      <c r="C50" s="492" t="s">
        <v>399</v>
      </c>
      <c r="D50" s="466">
        <v>6</v>
      </c>
      <c r="E50" s="387" t="s">
        <v>726</v>
      </c>
      <c r="F50" s="495"/>
      <c r="G50" s="248"/>
      <c r="H50" s="248"/>
      <c r="I50" s="248"/>
      <c r="J50" s="248"/>
      <c r="K50" s="248"/>
      <c r="L50" s="248"/>
      <c r="M50" s="248"/>
      <c r="N50" s="248"/>
      <c r="O50" s="248"/>
      <c r="P50" s="248"/>
      <c r="Q50" s="248" t="s">
        <v>28</v>
      </c>
      <c r="R50" s="248"/>
      <c r="S50" s="248"/>
      <c r="T50" s="248" t="s">
        <v>28</v>
      </c>
      <c r="U50" s="248"/>
      <c r="V50" s="496" t="s">
        <v>28</v>
      </c>
      <c r="W50" s="495"/>
      <c r="X50" s="248"/>
      <c r="Y50" s="248"/>
      <c r="Z50" s="248"/>
      <c r="AA50" s="248"/>
      <c r="AB50" s="248" t="s">
        <v>28</v>
      </c>
      <c r="AC50" s="248"/>
      <c r="AD50" s="248" t="s">
        <v>28</v>
      </c>
      <c r="AE50" s="248"/>
      <c r="AF50" s="496" t="s">
        <v>28</v>
      </c>
      <c r="AH50" s="464">
        <v>37214111</v>
      </c>
      <c r="AI50" s="492" t="s">
        <v>399</v>
      </c>
      <c r="AJ50" s="474" t="s">
        <v>726</v>
      </c>
      <c r="AK50" s="474" t="s">
        <v>360</v>
      </c>
      <c r="AL50" s="466">
        <v>6</v>
      </c>
      <c r="AM50" s="494" t="s">
        <v>711</v>
      </c>
      <c r="AN50" s="471">
        <v>21</v>
      </c>
      <c r="AO50" s="497"/>
      <c r="AP50" s="498"/>
      <c r="AQ50" s="498"/>
      <c r="AR50" s="498">
        <v>39</v>
      </c>
      <c r="AS50" s="498"/>
      <c r="AT50" s="498"/>
      <c r="AU50" s="498">
        <v>33</v>
      </c>
      <c r="AV50" s="498"/>
      <c r="AW50" s="498"/>
      <c r="AX50" s="498">
        <v>32</v>
      </c>
      <c r="AY50" s="499">
        <v>46</v>
      </c>
      <c r="AZ50" s="497">
        <v>60</v>
      </c>
      <c r="BA50" s="499">
        <v>90</v>
      </c>
      <c r="BB50" s="383">
        <f t="shared" si="1"/>
        <v>150</v>
      </c>
    </row>
    <row r="51" spans="2:54" ht="16">
      <c r="B51" s="464">
        <v>37214112</v>
      </c>
      <c r="C51" s="492" t="s">
        <v>401</v>
      </c>
      <c r="D51" s="466">
        <v>6</v>
      </c>
      <c r="E51" s="387" t="s">
        <v>726</v>
      </c>
      <c r="F51" s="467"/>
      <c r="G51" s="387"/>
      <c r="H51" s="387"/>
      <c r="I51" s="387"/>
      <c r="J51" s="387"/>
      <c r="K51" s="387"/>
      <c r="L51" s="387"/>
      <c r="M51" s="387"/>
      <c r="N51" s="387"/>
      <c r="O51" s="387"/>
      <c r="P51" s="387"/>
      <c r="Q51" s="387" t="s">
        <v>28</v>
      </c>
      <c r="R51" s="387"/>
      <c r="S51" s="387"/>
      <c r="T51" s="387" t="s">
        <v>28</v>
      </c>
      <c r="U51" s="387"/>
      <c r="V51" s="468" t="s">
        <v>28</v>
      </c>
      <c r="W51" s="467"/>
      <c r="X51" s="387"/>
      <c r="Y51" s="387"/>
      <c r="Z51" s="387"/>
      <c r="AA51" s="387"/>
      <c r="AB51" s="387" t="s">
        <v>28</v>
      </c>
      <c r="AC51" s="387" t="s">
        <v>28</v>
      </c>
      <c r="AD51" s="387"/>
      <c r="AE51" s="387"/>
      <c r="AF51" s="468" t="s">
        <v>28</v>
      </c>
      <c r="AH51" s="464">
        <v>37214112</v>
      </c>
      <c r="AI51" s="492" t="s">
        <v>401</v>
      </c>
      <c r="AJ51" s="474" t="s">
        <v>726</v>
      </c>
      <c r="AK51" s="474" t="s">
        <v>360</v>
      </c>
      <c r="AL51" s="466">
        <v>6</v>
      </c>
      <c r="AM51" s="494" t="s">
        <v>711</v>
      </c>
      <c r="AN51" s="471">
        <v>27</v>
      </c>
      <c r="AO51" s="472">
        <v>10</v>
      </c>
      <c r="AP51" s="383"/>
      <c r="AQ51" s="383"/>
      <c r="AR51" s="383">
        <v>35</v>
      </c>
      <c r="AS51" s="383">
        <v>27</v>
      </c>
      <c r="AT51" s="383"/>
      <c r="AU51" s="383">
        <v>33</v>
      </c>
      <c r="AV51" s="383"/>
      <c r="AW51" s="383"/>
      <c r="AX51" s="383"/>
      <c r="AY51" s="473">
        <v>45</v>
      </c>
      <c r="AZ51" s="472">
        <v>60</v>
      </c>
      <c r="BA51" s="473">
        <v>90</v>
      </c>
      <c r="BB51" s="383">
        <f t="shared" si="1"/>
        <v>150</v>
      </c>
    </row>
    <row r="52" spans="2:54" ht="16">
      <c r="B52" s="464">
        <v>37214114</v>
      </c>
      <c r="C52" s="492" t="s">
        <v>404</v>
      </c>
      <c r="D52" s="466">
        <v>6</v>
      </c>
      <c r="E52" s="387" t="s">
        <v>726</v>
      </c>
      <c r="F52" s="467" t="s">
        <v>28</v>
      </c>
      <c r="G52" s="387"/>
      <c r="H52" s="387"/>
      <c r="I52" s="387"/>
      <c r="J52" s="387"/>
      <c r="K52" s="387"/>
      <c r="L52" s="387"/>
      <c r="M52" s="387"/>
      <c r="N52" s="387"/>
      <c r="O52" s="387"/>
      <c r="P52" s="387"/>
      <c r="Q52" s="387" t="s">
        <v>28</v>
      </c>
      <c r="R52" s="387"/>
      <c r="S52" s="387"/>
      <c r="T52" s="387" t="s">
        <v>28</v>
      </c>
      <c r="U52" s="387" t="s">
        <v>28</v>
      </c>
      <c r="V52" s="468" t="s">
        <v>28</v>
      </c>
      <c r="W52" s="467"/>
      <c r="X52" s="387"/>
      <c r="Y52" s="387"/>
      <c r="Z52" s="387"/>
      <c r="AA52" s="387" t="s">
        <v>28</v>
      </c>
      <c r="AB52" s="387"/>
      <c r="AC52" s="387"/>
      <c r="AD52" s="387"/>
      <c r="AE52" s="387"/>
      <c r="AF52" s="468"/>
      <c r="AH52" s="464">
        <v>37214114</v>
      </c>
      <c r="AI52" s="492" t="s">
        <v>404</v>
      </c>
      <c r="AJ52" s="474" t="s">
        <v>726</v>
      </c>
      <c r="AK52" s="474" t="s">
        <v>360</v>
      </c>
      <c r="AL52" s="466">
        <v>6</v>
      </c>
      <c r="AM52" s="494" t="s">
        <v>711</v>
      </c>
      <c r="AN52" s="471">
        <v>19</v>
      </c>
      <c r="AO52" s="472">
        <v>39</v>
      </c>
      <c r="AP52" s="383"/>
      <c r="AQ52" s="383"/>
      <c r="AR52" s="383"/>
      <c r="AS52" s="383"/>
      <c r="AT52" s="383">
        <v>10</v>
      </c>
      <c r="AU52" s="383">
        <v>9</v>
      </c>
      <c r="AV52" s="383"/>
      <c r="AW52" s="383">
        <v>30</v>
      </c>
      <c r="AX52" s="383">
        <v>62</v>
      </c>
      <c r="AY52" s="473"/>
      <c r="AZ52" s="472">
        <v>60</v>
      </c>
      <c r="BA52" s="473">
        <v>90</v>
      </c>
      <c r="BB52" s="383">
        <f t="shared" si="1"/>
        <v>150</v>
      </c>
    </row>
    <row r="53" spans="2:54" ht="16">
      <c r="B53" s="464">
        <v>37214113</v>
      </c>
      <c r="C53" s="492" t="s">
        <v>405</v>
      </c>
      <c r="D53" s="466">
        <v>6</v>
      </c>
      <c r="E53" s="387" t="s">
        <v>726</v>
      </c>
      <c r="F53" s="467"/>
      <c r="G53" s="387"/>
      <c r="H53" s="387"/>
      <c r="I53" s="387"/>
      <c r="J53" s="387"/>
      <c r="K53" s="387"/>
      <c r="L53" s="387"/>
      <c r="M53" s="387"/>
      <c r="N53" s="387"/>
      <c r="O53" s="387"/>
      <c r="P53" s="387"/>
      <c r="Q53" s="387" t="s">
        <v>28</v>
      </c>
      <c r="R53" s="387"/>
      <c r="S53" s="387"/>
      <c r="T53" s="387" t="s">
        <v>28</v>
      </c>
      <c r="U53" s="387"/>
      <c r="V53" s="468" t="s">
        <v>28</v>
      </c>
      <c r="W53" s="467"/>
      <c r="X53" s="387"/>
      <c r="Y53" s="387"/>
      <c r="Z53" s="387"/>
      <c r="AA53" s="387"/>
      <c r="AB53" s="387" t="s">
        <v>28</v>
      </c>
      <c r="AC53" s="387"/>
      <c r="AD53" s="387"/>
      <c r="AE53" s="387"/>
      <c r="AF53" s="468" t="s">
        <v>28</v>
      </c>
      <c r="AH53" s="464">
        <v>37214113</v>
      </c>
      <c r="AI53" s="492" t="s">
        <v>405</v>
      </c>
      <c r="AJ53" s="474" t="s">
        <v>726</v>
      </c>
      <c r="AK53" s="474" t="s">
        <v>360</v>
      </c>
      <c r="AL53" s="466">
        <v>6</v>
      </c>
      <c r="AM53" s="494" t="s">
        <v>718</v>
      </c>
      <c r="AN53" s="471">
        <v>23</v>
      </c>
      <c r="AO53" s="472"/>
      <c r="AP53" s="383"/>
      <c r="AQ53" s="383"/>
      <c r="AR53" s="383">
        <v>35</v>
      </c>
      <c r="AS53" s="383">
        <v>27</v>
      </c>
      <c r="AT53" s="383"/>
      <c r="AU53" s="383">
        <v>33</v>
      </c>
      <c r="AV53" s="383"/>
      <c r="AW53" s="383"/>
      <c r="AX53" s="383"/>
      <c r="AY53" s="473">
        <v>55</v>
      </c>
      <c r="AZ53" s="472">
        <v>60</v>
      </c>
      <c r="BA53" s="473">
        <v>90</v>
      </c>
      <c r="BB53" s="383">
        <f t="shared" si="1"/>
        <v>150</v>
      </c>
    </row>
    <row r="54" spans="2:54" ht="16">
      <c r="B54" s="464">
        <v>37214117</v>
      </c>
      <c r="C54" s="492" t="s">
        <v>406</v>
      </c>
      <c r="D54" s="466">
        <v>6</v>
      </c>
      <c r="E54" s="387" t="s">
        <v>726</v>
      </c>
      <c r="F54" s="467"/>
      <c r="G54" s="387"/>
      <c r="H54" s="387"/>
      <c r="I54" s="387"/>
      <c r="J54" s="387"/>
      <c r="K54" s="387"/>
      <c r="L54" s="387"/>
      <c r="M54" s="387"/>
      <c r="N54" s="387" t="s">
        <v>28</v>
      </c>
      <c r="O54" s="387"/>
      <c r="P54" s="387"/>
      <c r="Q54" s="387"/>
      <c r="R54" s="387"/>
      <c r="S54" s="387" t="s">
        <v>28</v>
      </c>
      <c r="T54" s="387" t="s">
        <v>28</v>
      </c>
      <c r="U54" s="387"/>
      <c r="V54" s="468"/>
      <c r="W54" s="467"/>
      <c r="X54" s="387"/>
      <c r="Y54" s="387"/>
      <c r="Z54" s="387"/>
      <c r="AA54" s="387" t="s">
        <v>28</v>
      </c>
      <c r="AB54" s="387"/>
      <c r="AC54" s="387"/>
      <c r="AD54" s="387"/>
      <c r="AE54" s="387"/>
      <c r="AF54" s="468" t="s">
        <v>28</v>
      </c>
      <c r="AH54" s="464">
        <v>37214117</v>
      </c>
      <c r="AI54" s="492" t="s">
        <v>406</v>
      </c>
      <c r="AJ54" s="474" t="s">
        <v>726</v>
      </c>
      <c r="AK54" s="474" t="s">
        <v>360</v>
      </c>
      <c r="AL54" s="466">
        <v>6</v>
      </c>
      <c r="AM54" s="494" t="s">
        <v>718</v>
      </c>
      <c r="AN54" s="471">
        <v>18</v>
      </c>
      <c r="AO54" s="472"/>
      <c r="AP54" s="383"/>
      <c r="AQ54" s="383"/>
      <c r="AR54" s="383"/>
      <c r="AS54" s="383">
        <v>23</v>
      </c>
      <c r="AT54" s="383"/>
      <c r="AU54" s="383">
        <v>23</v>
      </c>
      <c r="AV54" s="383"/>
      <c r="AW54" s="383"/>
      <c r="AX54" s="383">
        <v>52</v>
      </c>
      <c r="AY54" s="473">
        <v>52</v>
      </c>
      <c r="AZ54" s="472">
        <v>60</v>
      </c>
      <c r="BA54" s="473">
        <v>90</v>
      </c>
      <c r="BB54" s="383">
        <f t="shared" si="1"/>
        <v>150</v>
      </c>
    </row>
    <row r="55" spans="2:54" ht="16">
      <c r="B55" s="464">
        <v>37214118</v>
      </c>
      <c r="C55" s="492" t="s">
        <v>408</v>
      </c>
      <c r="D55" s="466">
        <v>6</v>
      </c>
      <c r="E55" s="387" t="s">
        <v>726</v>
      </c>
      <c r="F55" s="467"/>
      <c r="G55" s="387"/>
      <c r="H55" s="387"/>
      <c r="I55" s="387"/>
      <c r="J55" s="387"/>
      <c r="K55" s="387"/>
      <c r="L55" s="387"/>
      <c r="M55" s="387"/>
      <c r="N55" s="387"/>
      <c r="O55" s="387"/>
      <c r="P55" s="387"/>
      <c r="Q55" s="387" t="s">
        <v>28</v>
      </c>
      <c r="R55" s="387"/>
      <c r="S55" s="387"/>
      <c r="T55" s="387" t="s">
        <v>28</v>
      </c>
      <c r="U55" s="387" t="s">
        <v>28</v>
      </c>
      <c r="V55" s="468"/>
      <c r="W55" s="467"/>
      <c r="X55" s="387"/>
      <c r="Y55" s="387"/>
      <c r="Z55" s="387"/>
      <c r="AA55" s="387" t="s">
        <v>28</v>
      </c>
      <c r="AB55" s="387"/>
      <c r="AC55" s="387"/>
      <c r="AD55" s="387"/>
      <c r="AE55" s="387"/>
      <c r="AF55" s="468" t="s">
        <v>28</v>
      </c>
      <c r="AH55" s="464">
        <v>37214118</v>
      </c>
      <c r="AI55" s="492" t="s">
        <v>408</v>
      </c>
      <c r="AJ55" s="474" t="s">
        <v>726</v>
      </c>
      <c r="AK55" s="474" t="s">
        <v>360</v>
      </c>
      <c r="AL55" s="466">
        <v>6</v>
      </c>
      <c r="AM55" s="494" t="s">
        <v>711</v>
      </c>
      <c r="AN55" s="471">
        <v>21</v>
      </c>
      <c r="AO55" s="508"/>
      <c r="AP55" s="509"/>
      <c r="AQ55" s="509">
        <v>23</v>
      </c>
      <c r="AR55" s="509"/>
      <c r="AS55" s="509"/>
      <c r="AT55" s="509"/>
      <c r="AU55" s="509"/>
      <c r="AV55" s="509"/>
      <c r="AW55" s="509">
        <v>40</v>
      </c>
      <c r="AX55" s="509"/>
      <c r="AY55" s="510">
        <v>87</v>
      </c>
      <c r="AZ55" s="508">
        <v>60</v>
      </c>
      <c r="BA55" s="510">
        <v>90</v>
      </c>
      <c r="BB55" s="383">
        <f>SUM(AO55:AY55)</f>
        <v>150</v>
      </c>
    </row>
    <row r="56" spans="2:54" ht="45.75" customHeight="1" thickBot="1">
      <c r="B56" s="464">
        <v>37214121</v>
      </c>
      <c r="C56" s="492" t="s">
        <v>410</v>
      </c>
      <c r="D56" s="466">
        <v>6</v>
      </c>
      <c r="E56" s="387" t="s">
        <v>726</v>
      </c>
      <c r="F56" s="467"/>
      <c r="G56" s="387"/>
      <c r="H56" s="387"/>
      <c r="I56" s="387"/>
      <c r="J56" s="387"/>
      <c r="K56" s="387"/>
      <c r="L56" s="387"/>
      <c r="M56" s="387"/>
      <c r="N56" s="387" t="s">
        <v>28</v>
      </c>
      <c r="O56" s="387"/>
      <c r="P56" s="387"/>
      <c r="Q56" s="387"/>
      <c r="R56" s="387"/>
      <c r="S56" s="387" t="s">
        <v>28</v>
      </c>
      <c r="T56" s="387"/>
      <c r="U56" s="387" t="s">
        <v>28</v>
      </c>
      <c r="V56" s="468" t="s">
        <v>28</v>
      </c>
      <c r="W56" s="467"/>
      <c r="X56" s="387"/>
      <c r="Y56" s="387"/>
      <c r="Z56" s="387"/>
      <c r="AA56" s="387" t="s">
        <v>28</v>
      </c>
      <c r="AB56" s="387"/>
      <c r="AC56" s="387"/>
      <c r="AD56" s="387" t="s">
        <v>28</v>
      </c>
      <c r="AE56" s="387"/>
      <c r="AF56" s="468" t="s">
        <v>28</v>
      </c>
      <c r="AH56" s="464">
        <v>37214121</v>
      </c>
      <c r="AI56" s="492" t="s">
        <v>410</v>
      </c>
      <c r="AJ56" s="474" t="s">
        <v>726</v>
      </c>
      <c r="AK56" s="474" t="s">
        <v>360</v>
      </c>
      <c r="AL56" s="466">
        <v>6</v>
      </c>
      <c r="AM56" s="494" t="s">
        <v>718</v>
      </c>
      <c r="AN56" s="471">
        <v>17</v>
      </c>
      <c r="AO56" s="472">
        <v>10</v>
      </c>
      <c r="AP56" s="383"/>
      <c r="AQ56" s="383"/>
      <c r="AR56" s="383">
        <v>30</v>
      </c>
      <c r="AS56" s="383">
        <v>21</v>
      </c>
      <c r="AT56" s="383">
        <v>6</v>
      </c>
      <c r="AU56" s="383">
        <v>5</v>
      </c>
      <c r="AV56" s="383"/>
      <c r="AW56" s="383">
        <v>21</v>
      </c>
      <c r="AX56" s="383">
        <v>21</v>
      </c>
      <c r="AY56" s="473">
        <v>36</v>
      </c>
      <c r="AZ56" s="472">
        <v>60</v>
      </c>
      <c r="BA56" s="473">
        <v>90</v>
      </c>
      <c r="BB56" s="383">
        <f>SUM(AO56:AY56)</f>
        <v>150</v>
      </c>
    </row>
    <row r="57" spans="2:54" ht="16" thickBot="1">
      <c r="AZ57" s="489">
        <f>SUM(AZ46:AZ56)</f>
        <v>609</v>
      </c>
      <c r="BA57" s="489">
        <f>SUM(BA46:BA56)</f>
        <v>891</v>
      </c>
      <c r="BB57" s="489">
        <f>SUM(BB46:BB56)</f>
        <v>1500</v>
      </c>
    </row>
    <row r="58" spans="2:54" ht="16" thickBot="1">
      <c r="AZ58" s="490">
        <f>AZ57/BB57</f>
        <v>0.40600000000000003</v>
      </c>
      <c r="BA58" s="490">
        <f>BA57/BB57</f>
        <v>0.59399999999999997</v>
      </c>
      <c r="BB58" s="490">
        <f>BB57/BB57</f>
        <v>1</v>
      </c>
    </row>
    <row r="60" spans="2:54" ht="16" thickBot="1"/>
    <row r="61" spans="2:54" ht="17" thickBot="1">
      <c r="F61" s="767" t="s">
        <v>660</v>
      </c>
      <c r="G61" s="768"/>
      <c r="H61" s="768"/>
      <c r="I61" s="768"/>
      <c r="J61" s="768"/>
      <c r="K61" s="768"/>
      <c r="L61" s="768"/>
      <c r="M61" s="768"/>
      <c r="N61" s="768"/>
      <c r="O61" s="768"/>
      <c r="P61" s="768"/>
      <c r="Q61" s="768"/>
      <c r="R61" s="768"/>
      <c r="S61" s="768"/>
      <c r="T61" s="768"/>
      <c r="U61" s="768"/>
      <c r="V61" s="769"/>
      <c r="W61" s="767" t="s">
        <v>661</v>
      </c>
      <c r="X61" s="768"/>
      <c r="Y61" s="768"/>
      <c r="Z61" s="768"/>
      <c r="AA61" s="768"/>
      <c r="AB61" s="768"/>
      <c r="AC61" s="768"/>
      <c r="AD61" s="768"/>
      <c r="AE61" s="768"/>
      <c r="AF61" s="769"/>
      <c r="AO61" s="770" t="s">
        <v>662</v>
      </c>
      <c r="AP61" s="771"/>
      <c r="AQ61" s="771"/>
      <c r="AR61" s="771"/>
      <c r="AS61" s="771"/>
      <c r="AT61" s="771"/>
      <c r="AU61" s="771"/>
      <c r="AV61" s="771"/>
      <c r="AW61" s="771"/>
      <c r="AX61" s="771"/>
      <c r="AY61" s="771"/>
      <c r="AZ61" s="771"/>
      <c r="BA61" s="771"/>
      <c r="BB61" s="772"/>
    </row>
    <row r="62" spans="2:54" ht="41" thickBot="1">
      <c r="B62" s="442" t="s">
        <v>663</v>
      </c>
      <c r="C62" s="442" t="s">
        <v>333</v>
      </c>
      <c r="D62" s="442" t="s">
        <v>664</v>
      </c>
      <c r="E62" s="442" t="s">
        <v>665</v>
      </c>
      <c r="F62" s="443" t="s">
        <v>666</v>
      </c>
      <c r="G62" s="443" t="s">
        <v>667</v>
      </c>
      <c r="H62" s="443" t="s">
        <v>668</v>
      </c>
      <c r="I62" s="443" t="s">
        <v>669</v>
      </c>
      <c r="J62" s="443" t="s">
        <v>670</v>
      </c>
      <c r="K62" s="443" t="s">
        <v>671</v>
      </c>
      <c r="L62" s="443" t="s">
        <v>672</v>
      </c>
      <c r="M62" s="443" t="s">
        <v>673</v>
      </c>
      <c r="N62" s="443" t="s">
        <v>674</v>
      </c>
      <c r="O62" s="443" t="s">
        <v>675</v>
      </c>
      <c r="P62" s="443" t="s">
        <v>676</v>
      </c>
      <c r="Q62" s="443" t="s">
        <v>677</v>
      </c>
      <c r="R62" s="443" t="s">
        <v>678</v>
      </c>
      <c r="S62" s="443" t="s">
        <v>679</v>
      </c>
      <c r="T62" s="443" t="s">
        <v>680</v>
      </c>
      <c r="U62" s="443" t="s">
        <v>681</v>
      </c>
      <c r="V62" s="443" t="s">
        <v>682</v>
      </c>
      <c r="W62" s="443" t="s">
        <v>683</v>
      </c>
      <c r="X62" s="443" t="s">
        <v>684</v>
      </c>
      <c r="Y62" s="443" t="s">
        <v>685</v>
      </c>
      <c r="Z62" s="443" t="s">
        <v>686</v>
      </c>
      <c r="AA62" s="443" t="s">
        <v>687</v>
      </c>
      <c r="AB62" s="443" t="s">
        <v>688</v>
      </c>
      <c r="AC62" s="443" t="s">
        <v>689</v>
      </c>
      <c r="AD62" s="443" t="s">
        <v>690</v>
      </c>
      <c r="AE62" s="443" t="s">
        <v>691</v>
      </c>
      <c r="AF62" s="444" t="s">
        <v>692</v>
      </c>
      <c r="AH62" s="511" t="s">
        <v>663</v>
      </c>
      <c r="AI62" s="512" t="s">
        <v>333</v>
      </c>
      <c r="AJ62" s="512" t="s">
        <v>665</v>
      </c>
      <c r="AK62" s="512" t="s">
        <v>335</v>
      </c>
      <c r="AL62" s="512" t="s">
        <v>664</v>
      </c>
      <c r="AM62" s="511" t="s">
        <v>693</v>
      </c>
      <c r="AN62" s="511" t="s">
        <v>694</v>
      </c>
      <c r="AO62" s="513" t="s">
        <v>695</v>
      </c>
      <c r="AP62" s="513" t="s">
        <v>696</v>
      </c>
      <c r="AQ62" s="513" t="s">
        <v>697</v>
      </c>
      <c r="AR62" s="513" t="s">
        <v>698</v>
      </c>
      <c r="AS62" s="513" t="s">
        <v>699</v>
      </c>
      <c r="AT62" s="513" t="s">
        <v>700</v>
      </c>
      <c r="AU62" s="513" t="s">
        <v>701</v>
      </c>
      <c r="AV62" s="513" t="s">
        <v>702</v>
      </c>
      <c r="AW62" s="513" t="s">
        <v>703</v>
      </c>
      <c r="AX62" s="513" t="s">
        <v>704</v>
      </c>
      <c r="AY62" s="513" t="s">
        <v>705</v>
      </c>
      <c r="AZ62" s="514" t="s">
        <v>706</v>
      </c>
      <c r="BA62" s="515" t="s">
        <v>707</v>
      </c>
      <c r="BB62" s="515" t="s">
        <v>708</v>
      </c>
    </row>
    <row r="63" spans="2:54" ht="16">
      <c r="B63" s="449">
        <v>37214111</v>
      </c>
      <c r="C63" s="492" t="s">
        <v>729</v>
      </c>
      <c r="D63" s="451">
        <v>6</v>
      </c>
      <c r="E63" s="387" t="s">
        <v>730</v>
      </c>
      <c r="F63" s="452"/>
      <c r="G63" s="453"/>
      <c r="H63" s="454"/>
      <c r="I63" s="454"/>
      <c r="J63" s="454" t="s">
        <v>28</v>
      </c>
      <c r="K63" s="454"/>
      <c r="L63" s="454"/>
      <c r="M63" s="454"/>
      <c r="N63" s="454"/>
      <c r="O63" s="454"/>
      <c r="P63" s="454"/>
      <c r="Q63" s="454"/>
      <c r="R63" s="454"/>
      <c r="S63" s="454" t="s">
        <v>28</v>
      </c>
      <c r="T63" s="454" t="s">
        <v>28</v>
      </c>
      <c r="U63" s="454"/>
      <c r="V63" s="455" t="s">
        <v>28</v>
      </c>
      <c r="W63" s="456"/>
      <c r="X63" s="454"/>
      <c r="Y63" s="454"/>
      <c r="Z63" s="454"/>
      <c r="AA63" s="454"/>
      <c r="AB63" s="454"/>
      <c r="AC63" s="454" t="s">
        <v>28</v>
      </c>
      <c r="AD63" s="454" t="s">
        <v>28</v>
      </c>
      <c r="AE63" s="454"/>
      <c r="AF63" s="455" t="s">
        <v>28</v>
      </c>
      <c r="AH63" s="502">
        <v>37214111</v>
      </c>
      <c r="AI63" s="492" t="s">
        <v>729</v>
      </c>
      <c r="AJ63" s="387" t="s">
        <v>730</v>
      </c>
      <c r="AK63" s="474" t="s">
        <v>360</v>
      </c>
      <c r="AL63" s="466">
        <v>6</v>
      </c>
      <c r="AM63" s="466" t="s">
        <v>711</v>
      </c>
      <c r="AN63" s="466">
        <v>27</v>
      </c>
      <c r="AO63" s="383">
        <v>10</v>
      </c>
      <c r="AP63" s="383"/>
      <c r="AQ63" s="383"/>
      <c r="AR63" s="383">
        <v>10</v>
      </c>
      <c r="AS63" s="383">
        <v>20</v>
      </c>
      <c r="AT63" s="383">
        <v>12</v>
      </c>
      <c r="AU63" s="383">
        <v>12</v>
      </c>
      <c r="AV63" s="383"/>
      <c r="AW63" s="383"/>
      <c r="AX63" s="383">
        <v>30</v>
      </c>
      <c r="AY63" s="383">
        <v>56</v>
      </c>
      <c r="AZ63" s="383">
        <v>64</v>
      </c>
      <c r="BA63" s="383">
        <v>86</v>
      </c>
      <c r="BB63" s="383">
        <f t="shared" ref="BB63:BB65" si="2">SUM(AO63:AY63)</f>
        <v>150</v>
      </c>
    </row>
    <row r="64" spans="2:54" ht="16">
      <c r="B64" s="464">
        <v>37214115</v>
      </c>
      <c r="C64" s="492" t="s">
        <v>415</v>
      </c>
      <c r="D64" s="466">
        <v>6</v>
      </c>
      <c r="E64" s="387" t="s">
        <v>730</v>
      </c>
      <c r="F64" s="495"/>
      <c r="G64" s="248" t="s">
        <v>28</v>
      </c>
      <c r="H64" s="248"/>
      <c r="I64" s="248"/>
      <c r="J64" s="248"/>
      <c r="K64" s="248"/>
      <c r="L64" s="248"/>
      <c r="M64" s="248"/>
      <c r="N64" s="248" t="s">
        <v>28</v>
      </c>
      <c r="O64" s="248"/>
      <c r="P64" s="248"/>
      <c r="Q64" s="248" t="s">
        <v>28</v>
      </c>
      <c r="R64" s="248"/>
      <c r="S64" s="248" t="s">
        <v>28</v>
      </c>
      <c r="T64" s="248" t="s">
        <v>28</v>
      </c>
      <c r="U64" s="248"/>
      <c r="V64" s="496" t="s">
        <v>28</v>
      </c>
      <c r="W64" s="495"/>
      <c r="X64" s="248"/>
      <c r="Y64" s="248"/>
      <c r="Z64" s="248"/>
      <c r="AA64" s="248" t="s">
        <v>28</v>
      </c>
      <c r="AB64" s="248"/>
      <c r="AC64" s="248"/>
      <c r="AD64" s="248"/>
      <c r="AE64" s="248"/>
      <c r="AF64" s="496" t="s">
        <v>28</v>
      </c>
      <c r="AH64" s="502">
        <v>37214115</v>
      </c>
      <c r="AI64" s="492" t="s">
        <v>415</v>
      </c>
      <c r="AJ64" s="387" t="s">
        <v>730</v>
      </c>
      <c r="AK64" s="474" t="s">
        <v>360</v>
      </c>
      <c r="AL64" s="466">
        <v>6</v>
      </c>
      <c r="AM64" s="466" t="s">
        <v>711</v>
      </c>
      <c r="AN64" s="466">
        <v>28</v>
      </c>
      <c r="AO64" s="498"/>
      <c r="AP64" s="498"/>
      <c r="AQ64" s="498"/>
      <c r="AR64" s="498">
        <v>22</v>
      </c>
      <c r="AS64" s="498"/>
      <c r="AT64" s="498"/>
      <c r="AU64" s="498">
        <v>33</v>
      </c>
      <c r="AV64" s="498"/>
      <c r="AW64" s="498">
        <v>32</v>
      </c>
      <c r="AX64" s="498">
        <v>33</v>
      </c>
      <c r="AY64" s="498">
        <v>30</v>
      </c>
      <c r="AZ64" s="498">
        <v>60</v>
      </c>
      <c r="BA64" s="498">
        <v>90</v>
      </c>
      <c r="BB64" s="383">
        <f t="shared" si="2"/>
        <v>150</v>
      </c>
    </row>
    <row r="65" spans="2:54" ht="16">
      <c r="B65" s="464">
        <v>37214119</v>
      </c>
      <c r="C65" s="492" t="s">
        <v>418</v>
      </c>
      <c r="D65" s="466">
        <v>6</v>
      </c>
      <c r="E65" s="387" t="s">
        <v>730</v>
      </c>
      <c r="F65" s="467"/>
      <c r="G65" s="387" t="s">
        <v>28</v>
      </c>
      <c r="H65" s="387"/>
      <c r="I65" s="387"/>
      <c r="J65" s="387"/>
      <c r="K65" s="387"/>
      <c r="L65" s="387"/>
      <c r="M65" s="387" t="s">
        <v>28</v>
      </c>
      <c r="N65" s="387"/>
      <c r="O65" s="387"/>
      <c r="P65" s="387"/>
      <c r="Q65" s="387"/>
      <c r="R65" s="387"/>
      <c r="S65" s="387" t="s">
        <v>28</v>
      </c>
      <c r="T65" s="387" t="s">
        <v>28</v>
      </c>
      <c r="U65" s="387"/>
      <c r="V65" s="468" t="s">
        <v>28</v>
      </c>
      <c r="W65" s="467"/>
      <c r="X65" s="387"/>
      <c r="Y65" s="387"/>
      <c r="Z65" s="387"/>
      <c r="AA65" s="387"/>
      <c r="AB65" s="387" t="s">
        <v>28</v>
      </c>
      <c r="AC65" s="387"/>
      <c r="AD65" s="387"/>
      <c r="AE65" s="387"/>
      <c r="AF65" s="468" t="s">
        <v>28</v>
      </c>
      <c r="AH65" s="502">
        <v>37214119</v>
      </c>
      <c r="AI65" s="492" t="s">
        <v>418</v>
      </c>
      <c r="AJ65" s="387" t="s">
        <v>730</v>
      </c>
      <c r="AK65" s="474" t="s">
        <v>360</v>
      </c>
      <c r="AL65" s="466">
        <v>6</v>
      </c>
      <c r="AM65" s="466" t="s">
        <v>711</v>
      </c>
      <c r="AN65" s="466">
        <v>28</v>
      </c>
      <c r="AO65" s="383"/>
      <c r="AP65" s="383"/>
      <c r="AQ65" s="383"/>
      <c r="AR65" s="383"/>
      <c r="AS65" s="383"/>
      <c r="AT65" s="383"/>
      <c r="AU65" s="383">
        <v>24</v>
      </c>
      <c r="AV65" s="383"/>
      <c r="AW65" s="383"/>
      <c r="AX65" s="383">
        <v>30</v>
      </c>
      <c r="AY65" s="383">
        <v>96</v>
      </c>
      <c r="AZ65" s="383">
        <v>60</v>
      </c>
      <c r="BA65" s="383">
        <v>90</v>
      </c>
      <c r="BB65" s="383">
        <f t="shared" si="2"/>
        <v>150</v>
      </c>
    </row>
    <row r="66" spans="2:54" ht="32">
      <c r="B66" s="464">
        <v>37214120</v>
      </c>
      <c r="C66" s="492" t="s">
        <v>419</v>
      </c>
      <c r="D66" s="466">
        <v>6</v>
      </c>
      <c r="E66" s="387" t="s">
        <v>730</v>
      </c>
      <c r="F66" s="495"/>
      <c r="G66" s="248"/>
      <c r="H66" s="248"/>
      <c r="I66" s="248"/>
      <c r="J66" s="248"/>
      <c r="K66" s="248"/>
      <c r="L66" s="248"/>
      <c r="M66" s="248"/>
      <c r="N66" s="248" t="s">
        <v>28</v>
      </c>
      <c r="O66" s="248"/>
      <c r="P66" s="248"/>
      <c r="Q66" s="248"/>
      <c r="R66" s="248"/>
      <c r="S66" s="248"/>
      <c r="T66" s="248" t="s">
        <v>28</v>
      </c>
      <c r="U66" s="248" t="s">
        <v>28</v>
      </c>
      <c r="V66" s="496" t="s">
        <v>28</v>
      </c>
      <c r="W66" s="495"/>
      <c r="X66" s="248"/>
      <c r="Y66" s="248"/>
      <c r="Z66" s="248"/>
      <c r="AA66" s="248" t="s">
        <v>28</v>
      </c>
      <c r="AB66" s="248"/>
      <c r="AC66" s="248"/>
      <c r="AD66" s="248"/>
      <c r="AE66" s="248"/>
      <c r="AF66" s="496" t="s">
        <v>28</v>
      </c>
      <c r="AH66" s="502">
        <v>37214120</v>
      </c>
      <c r="AI66" s="492" t="s">
        <v>419</v>
      </c>
      <c r="AJ66" s="387" t="s">
        <v>730</v>
      </c>
      <c r="AK66" s="474" t="s">
        <v>360</v>
      </c>
      <c r="AL66" s="466">
        <v>6</v>
      </c>
      <c r="AM66" s="466" t="s">
        <v>711</v>
      </c>
      <c r="AN66" s="466">
        <v>27</v>
      </c>
      <c r="AO66" s="498"/>
      <c r="AP66" s="498"/>
      <c r="AQ66" s="498"/>
      <c r="AR66" s="498">
        <v>42</v>
      </c>
      <c r="AS66" s="498"/>
      <c r="AT66" s="498"/>
      <c r="AU66" s="498">
        <v>22</v>
      </c>
      <c r="AV66" s="498"/>
      <c r="AW66" s="498">
        <v>66</v>
      </c>
      <c r="AX66" s="498"/>
      <c r="AY66" s="498">
        <v>20</v>
      </c>
      <c r="AZ66" s="498">
        <v>60</v>
      </c>
      <c r="BA66" s="498">
        <v>90</v>
      </c>
      <c r="BB66" s="383">
        <f>SUM(AO66:AY66)</f>
        <v>150</v>
      </c>
    </row>
    <row r="67" spans="2:54" ht="30.75" customHeight="1">
      <c r="B67" s="464">
        <v>37214201</v>
      </c>
      <c r="C67" s="492" t="s">
        <v>421</v>
      </c>
      <c r="D67" s="466">
        <v>6</v>
      </c>
      <c r="E67" s="387" t="s">
        <v>730</v>
      </c>
      <c r="F67" s="495" t="s">
        <v>28</v>
      </c>
      <c r="G67" s="248"/>
      <c r="H67" s="248"/>
      <c r="I67" s="248"/>
      <c r="J67" s="248" t="s">
        <v>28</v>
      </c>
      <c r="K67" s="248"/>
      <c r="L67" s="248"/>
      <c r="M67" s="248" t="s">
        <v>28</v>
      </c>
      <c r="N67" s="248" t="s">
        <v>28</v>
      </c>
      <c r="O67" s="248"/>
      <c r="P67" s="248"/>
      <c r="Q67" s="248" t="s">
        <v>28</v>
      </c>
      <c r="R67" s="248"/>
      <c r="S67" s="248" t="s">
        <v>28</v>
      </c>
      <c r="T67" s="248" t="s">
        <v>28</v>
      </c>
      <c r="U67" s="248"/>
      <c r="V67" s="496" t="s">
        <v>28</v>
      </c>
      <c r="W67" s="495"/>
      <c r="X67" s="248"/>
      <c r="Y67" s="248"/>
      <c r="Z67" s="248"/>
      <c r="AA67" s="248"/>
      <c r="AB67" s="248" t="s">
        <v>28</v>
      </c>
      <c r="AC67" s="248"/>
      <c r="AD67" s="248" t="s">
        <v>28</v>
      </c>
      <c r="AE67" s="248"/>
      <c r="AF67" s="496" t="s">
        <v>28</v>
      </c>
      <c r="AH67" s="502">
        <v>37214201</v>
      </c>
      <c r="AI67" s="492" t="s">
        <v>421</v>
      </c>
      <c r="AJ67" s="387" t="s">
        <v>730</v>
      </c>
      <c r="AK67" s="474" t="s">
        <v>422</v>
      </c>
      <c r="AL67" s="466">
        <v>6</v>
      </c>
      <c r="AM67" s="466" t="s">
        <v>718</v>
      </c>
      <c r="AN67" s="466">
        <v>12</v>
      </c>
      <c r="AO67" s="498"/>
      <c r="AP67" s="498"/>
      <c r="AQ67" s="498"/>
      <c r="AR67" s="498">
        <v>35</v>
      </c>
      <c r="AS67" s="498">
        <v>25</v>
      </c>
      <c r="AT67" s="498">
        <v>20</v>
      </c>
      <c r="AU67" s="498">
        <v>20</v>
      </c>
      <c r="AV67" s="498"/>
      <c r="AW67" s="498">
        <v>30</v>
      </c>
      <c r="AX67" s="498"/>
      <c r="AY67" s="498">
        <v>20</v>
      </c>
      <c r="AZ67" s="498">
        <v>55</v>
      </c>
      <c r="BA67" s="498">
        <v>95</v>
      </c>
      <c r="BB67" s="383">
        <f t="shared" ref="BB67:BB69" si="3">SUM(AO67:AY67)</f>
        <v>150</v>
      </c>
    </row>
    <row r="68" spans="2:54" ht="32">
      <c r="B68" s="464">
        <v>37214202</v>
      </c>
      <c r="C68" s="492" t="s">
        <v>731</v>
      </c>
      <c r="D68" s="466">
        <v>6</v>
      </c>
      <c r="E68" s="387" t="s">
        <v>730</v>
      </c>
      <c r="F68" s="467"/>
      <c r="G68" s="387"/>
      <c r="H68" s="387"/>
      <c r="I68" s="387"/>
      <c r="J68" s="387"/>
      <c r="K68" s="387"/>
      <c r="L68" s="387"/>
      <c r="M68" s="387"/>
      <c r="N68" s="387" t="s">
        <v>28</v>
      </c>
      <c r="O68" s="387"/>
      <c r="P68" s="387"/>
      <c r="Q68" s="387"/>
      <c r="R68" s="387"/>
      <c r="S68" s="387"/>
      <c r="T68" s="387" t="s">
        <v>28</v>
      </c>
      <c r="U68" s="387"/>
      <c r="V68" s="468" t="s">
        <v>28</v>
      </c>
      <c r="W68" s="467"/>
      <c r="X68" s="387"/>
      <c r="Y68" s="387" t="s">
        <v>28</v>
      </c>
      <c r="Z68" s="387"/>
      <c r="AA68" s="387"/>
      <c r="AB68" s="387"/>
      <c r="AC68" s="387" t="s">
        <v>28</v>
      </c>
      <c r="AD68" s="387" t="s">
        <v>28</v>
      </c>
      <c r="AE68" s="387"/>
      <c r="AF68" s="468"/>
      <c r="AH68" s="502">
        <v>37214202</v>
      </c>
      <c r="AI68" s="492" t="s">
        <v>731</v>
      </c>
      <c r="AJ68" s="387" t="s">
        <v>730</v>
      </c>
      <c r="AK68" s="474" t="s">
        <v>422</v>
      </c>
      <c r="AL68" s="466">
        <v>6</v>
      </c>
      <c r="AM68" s="466" t="s">
        <v>718</v>
      </c>
      <c r="AN68" s="466">
        <v>18</v>
      </c>
      <c r="AO68" s="383"/>
      <c r="AP68" s="383"/>
      <c r="AQ68" s="383"/>
      <c r="AR68" s="383"/>
      <c r="AS68" s="383">
        <v>67</v>
      </c>
      <c r="AT68" s="383">
        <v>11</v>
      </c>
      <c r="AU68" s="383">
        <v>11</v>
      </c>
      <c r="AV68" s="383">
        <v>6</v>
      </c>
      <c r="AW68" s="383"/>
      <c r="AX68" s="383"/>
      <c r="AY68" s="383">
        <v>55</v>
      </c>
      <c r="AZ68" s="383">
        <v>60</v>
      </c>
      <c r="BA68" s="383">
        <v>90</v>
      </c>
      <c r="BB68" s="383">
        <f t="shared" si="3"/>
        <v>150</v>
      </c>
    </row>
    <row r="69" spans="2:54" ht="30.75" customHeight="1">
      <c r="B69" s="464">
        <v>37214203</v>
      </c>
      <c r="C69" s="492" t="s">
        <v>426</v>
      </c>
      <c r="D69" s="466">
        <v>6</v>
      </c>
      <c r="E69" s="387" t="s">
        <v>730</v>
      </c>
      <c r="F69" s="467"/>
      <c r="G69" s="387"/>
      <c r="H69" s="387"/>
      <c r="I69" s="387"/>
      <c r="J69" s="387" t="s">
        <v>28</v>
      </c>
      <c r="K69" s="387"/>
      <c r="L69" s="387"/>
      <c r="M69" s="387" t="s">
        <v>28</v>
      </c>
      <c r="N69" s="387" t="s">
        <v>28</v>
      </c>
      <c r="O69" s="387"/>
      <c r="P69" s="387"/>
      <c r="Q69" s="387"/>
      <c r="R69" s="387"/>
      <c r="S69" s="387" t="s">
        <v>28</v>
      </c>
      <c r="T69" s="387" t="s">
        <v>28</v>
      </c>
      <c r="U69" s="387"/>
      <c r="V69" s="468" t="s">
        <v>28</v>
      </c>
      <c r="W69" s="467"/>
      <c r="X69" s="387"/>
      <c r="Y69" s="387"/>
      <c r="Z69" s="387"/>
      <c r="AA69" s="387" t="s">
        <v>28</v>
      </c>
      <c r="AB69" s="387"/>
      <c r="AC69" s="387"/>
      <c r="AD69" s="387" t="s">
        <v>28</v>
      </c>
      <c r="AE69" s="387"/>
      <c r="AF69" s="468" t="s">
        <v>28</v>
      </c>
      <c r="AH69" s="502">
        <v>37214203</v>
      </c>
      <c r="AI69" s="492" t="s">
        <v>426</v>
      </c>
      <c r="AJ69" s="387" t="s">
        <v>730</v>
      </c>
      <c r="AK69" s="474" t="s">
        <v>422</v>
      </c>
      <c r="AL69" s="466">
        <v>6</v>
      </c>
      <c r="AM69" s="466" t="s">
        <v>718</v>
      </c>
      <c r="AN69" s="466">
        <v>23</v>
      </c>
      <c r="AO69" s="383"/>
      <c r="AP69" s="383"/>
      <c r="AQ69" s="383"/>
      <c r="AR69" s="383">
        <v>25</v>
      </c>
      <c r="AS69" s="383">
        <v>50</v>
      </c>
      <c r="AT69" s="383"/>
      <c r="AU69" s="383">
        <v>5</v>
      </c>
      <c r="AV69" s="383"/>
      <c r="AW69" s="383">
        <v>25</v>
      </c>
      <c r="AX69" s="383">
        <v>45</v>
      </c>
      <c r="AY69" s="383"/>
      <c r="AZ69" s="383">
        <v>55</v>
      </c>
      <c r="BA69" s="383">
        <v>95</v>
      </c>
      <c r="BB69" s="383">
        <f t="shared" si="3"/>
        <v>150</v>
      </c>
    </row>
    <row r="70" spans="2:54" ht="32">
      <c r="B70" s="464">
        <v>37214204</v>
      </c>
      <c r="C70" s="492" t="s">
        <v>732</v>
      </c>
      <c r="D70" s="466">
        <v>6</v>
      </c>
      <c r="E70" s="387" t="s">
        <v>730</v>
      </c>
      <c r="F70" s="516"/>
      <c r="G70" s="517"/>
      <c r="H70" s="517"/>
      <c r="I70" s="517"/>
      <c r="J70" s="517"/>
      <c r="K70" s="517"/>
      <c r="L70" s="517"/>
      <c r="M70" s="517"/>
      <c r="N70" s="517"/>
      <c r="O70" s="517"/>
      <c r="P70" s="517"/>
      <c r="Q70" s="517"/>
      <c r="R70" s="517"/>
      <c r="S70" s="517"/>
      <c r="T70" s="517"/>
      <c r="U70" s="517"/>
      <c r="V70" s="518"/>
      <c r="W70" s="516"/>
      <c r="X70" s="517"/>
      <c r="Y70" s="517"/>
      <c r="Z70" s="517"/>
      <c r="AA70" s="517"/>
      <c r="AB70" s="517"/>
      <c r="AC70" s="517"/>
      <c r="AD70" s="517"/>
      <c r="AE70" s="517"/>
      <c r="AF70" s="518"/>
      <c r="AH70" s="519">
        <v>37214204</v>
      </c>
      <c r="AI70" s="520" t="s">
        <v>732</v>
      </c>
      <c r="AJ70" s="517" t="s">
        <v>730</v>
      </c>
      <c r="AK70" s="521" t="s">
        <v>422</v>
      </c>
      <c r="AL70" s="522">
        <v>6</v>
      </c>
      <c r="AM70" s="522" t="s">
        <v>718</v>
      </c>
      <c r="AN70" s="522">
        <v>0</v>
      </c>
      <c r="AO70" s="523"/>
      <c r="AP70" s="523"/>
      <c r="AQ70" s="523"/>
      <c r="AR70" s="523"/>
      <c r="AS70" s="523"/>
      <c r="AT70" s="523"/>
      <c r="AU70" s="523"/>
      <c r="AV70" s="523"/>
      <c r="AW70" s="523"/>
      <c r="AX70" s="523"/>
      <c r="AY70" s="523"/>
      <c r="AZ70" s="523"/>
      <c r="BA70" s="523"/>
      <c r="BB70" s="523"/>
    </row>
    <row r="71" spans="2:54" ht="16">
      <c r="B71" s="464">
        <v>37214401</v>
      </c>
      <c r="C71" s="492" t="s">
        <v>430</v>
      </c>
      <c r="D71" s="466">
        <v>12</v>
      </c>
      <c r="E71" s="387" t="s">
        <v>730</v>
      </c>
      <c r="F71" s="495" t="s">
        <v>28</v>
      </c>
      <c r="G71" s="248"/>
      <c r="H71" s="248"/>
      <c r="I71" s="248" t="s">
        <v>28</v>
      </c>
      <c r="J71" s="248"/>
      <c r="K71" s="248"/>
      <c r="L71" s="248"/>
      <c r="M71" s="248"/>
      <c r="N71" s="248"/>
      <c r="O71" s="248"/>
      <c r="P71" s="248"/>
      <c r="Q71" s="248"/>
      <c r="R71" s="248"/>
      <c r="S71" s="248"/>
      <c r="T71" s="248"/>
      <c r="U71" s="248"/>
      <c r="V71" s="496"/>
      <c r="W71" s="495" t="s">
        <v>28</v>
      </c>
      <c r="X71" s="248" t="s">
        <v>28</v>
      </c>
      <c r="Y71" s="248"/>
      <c r="Z71" s="248"/>
      <c r="AA71" s="248"/>
      <c r="AB71" s="248"/>
      <c r="AC71" s="248"/>
      <c r="AD71" s="248"/>
      <c r="AE71" s="248"/>
      <c r="AF71" s="496"/>
      <c r="AH71" s="502">
        <v>37214401</v>
      </c>
      <c r="AI71" s="492" t="s">
        <v>430</v>
      </c>
      <c r="AJ71" s="387" t="s">
        <v>730</v>
      </c>
      <c r="AK71" s="474" t="s">
        <v>360</v>
      </c>
      <c r="AL71" s="466">
        <v>12</v>
      </c>
      <c r="AM71" s="466" t="s">
        <v>718</v>
      </c>
      <c r="AN71" s="466">
        <v>26</v>
      </c>
      <c r="AO71" s="524"/>
      <c r="AP71" s="524"/>
      <c r="AQ71" s="524"/>
      <c r="AR71" s="524"/>
      <c r="AS71" s="524"/>
      <c r="AT71" s="524"/>
      <c r="AU71" s="524"/>
      <c r="AV71" s="524"/>
      <c r="AW71" s="524"/>
      <c r="AX71" s="524"/>
      <c r="AY71" s="524"/>
      <c r="AZ71" s="524"/>
      <c r="BA71" s="524"/>
      <c r="BB71" s="524"/>
    </row>
    <row r="72" spans="2:54" ht="16">
      <c r="B72" s="464">
        <v>37214301</v>
      </c>
      <c r="C72" s="492" t="s">
        <v>433</v>
      </c>
      <c r="D72" s="466">
        <v>12</v>
      </c>
      <c r="E72" s="387" t="s">
        <v>730</v>
      </c>
      <c r="F72" s="495" t="s">
        <v>28</v>
      </c>
      <c r="G72" s="248"/>
      <c r="H72" s="248"/>
      <c r="I72" s="248"/>
      <c r="J72" s="248"/>
      <c r="K72" s="248"/>
      <c r="L72" s="248"/>
      <c r="M72" s="248"/>
      <c r="N72" s="248"/>
      <c r="O72" s="248"/>
      <c r="P72" s="248"/>
      <c r="Q72" s="248"/>
      <c r="R72" s="248"/>
      <c r="S72" s="248" t="s">
        <v>28</v>
      </c>
      <c r="T72" s="248"/>
      <c r="U72" s="248"/>
      <c r="V72" s="496"/>
      <c r="W72" s="495"/>
      <c r="X72" s="248"/>
      <c r="Y72" s="248"/>
      <c r="Z72" s="248"/>
      <c r="AA72" s="248"/>
      <c r="AB72" s="248"/>
      <c r="AC72" s="248"/>
      <c r="AD72" s="248"/>
      <c r="AE72" s="248" t="s">
        <v>28</v>
      </c>
      <c r="AF72" s="496"/>
      <c r="AH72" s="502">
        <v>37214301</v>
      </c>
      <c r="AI72" s="492" t="s">
        <v>433</v>
      </c>
      <c r="AJ72" s="387" t="s">
        <v>730</v>
      </c>
      <c r="AK72" s="474" t="s">
        <v>360</v>
      </c>
      <c r="AL72" s="466">
        <v>12</v>
      </c>
      <c r="AM72" s="466" t="s">
        <v>711</v>
      </c>
      <c r="AN72" s="466">
        <v>27</v>
      </c>
      <c r="AO72" s="525"/>
      <c r="AP72" s="525"/>
      <c r="AQ72" s="525"/>
      <c r="AR72" s="525"/>
      <c r="AS72" s="525"/>
      <c r="AT72" s="525"/>
      <c r="AU72" s="525"/>
      <c r="AV72" s="525"/>
      <c r="AW72" s="525"/>
      <c r="AX72" s="525"/>
      <c r="AY72" s="525"/>
      <c r="AZ72" s="525"/>
      <c r="BA72" s="525"/>
      <c r="BB72" s="524"/>
    </row>
    <row r="73" spans="2:54" ht="16" thickBot="1">
      <c r="B73" s="192" t="s">
        <v>776</v>
      </c>
      <c r="AZ73" s="526">
        <f>SUM(AZ63:AZ72)</f>
        <v>414</v>
      </c>
      <c r="BA73" s="526">
        <f>SUM(BA63:BA72)</f>
        <v>636</v>
      </c>
      <c r="BB73" s="526">
        <f>SUM(BB63:BB72)</f>
        <v>1050</v>
      </c>
    </row>
    <row r="74" spans="2:54" ht="16" thickBot="1">
      <c r="B74" s="192" t="s">
        <v>89</v>
      </c>
      <c r="AZ74" s="490">
        <f>AZ73/BB73</f>
        <v>0.39428571428571429</v>
      </c>
      <c r="BA74" s="490">
        <f>BA73/BB73</f>
        <v>0.60571428571428576</v>
      </c>
      <c r="BB74" s="490">
        <f>BB73/BB73</f>
        <v>1</v>
      </c>
    </row>
  </sheetData>
  <mergeCells count="12">
    <mergeCell ref="F44:V44"/>
    <mergeCell ref="W44:AF44"/>
    <mergeCell ref="AO44:BB44"/>
    <mergeCell ref="F61:V61"/>
    <mergeCell ref="W61:AF61"/>
    <mergeCell ref="AO61:BB61"/>
    <mergeCell ref="F12:V12"/>
    <mergeCell ref="W12:AF12"/>
    <mergeCell ref="AO12:BB12"/>
    <mergeCell ref="F28:V28"/>
    <mergeCell ref="W28:AF28"/>
    <mergeCell ref="AO28:BB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Taules presentació CAFE + Fisio</vt:lpstr>
      <vt:lpstr>Taules presentació CAFE (17-18)</vt:lpstr>
      <vt:lpstr>Taules estàndard 1 CAFE (17-18)</vt:lpstr>
      <vt:lpstr>Taules estàndard 2 CAFE (17-18)</vt:lpstr>
      <vt:lpstr>Taules estàndard 3 CAFE (17-18)</vt:lpstr>
      <vt:lpstr>Taules Estàndard 4 CAFE (17-18)</vt:lpstr>
      <vt:lpstr>Taules Estàndard 5 CAFE (17-18)</vt:lpstr>
      <vt:lpstr>Taules Estàndard 6 CAFE (17-18)</vt:lpstr>
      <vt:lpstr>Taula 36 CAFE 17-18</vt:lpstr>
      <vt:lpstr>Llegenda metodologies CAFE</vt:lpstr>
      <vt:lpstr>'Taules estàndard 2 CAFE (17-18)'!_Toc416793158</vt:lpstr>
      <vt:lpstr>'Taules estàndard 1 CAFE (17-18)'!A_1_13</vt:lpstr>
      <vt:lpstr>'Taules estàndard 1 CAFE (17-18)'!A_1_6</vt:lpstr>
      <vt:lpstr>'Taules estàndard 1 CAFE (17-18)'!A_1_7</vt:lpstr>
      <vt:lpstr>'Taules Estàndard 4 CAFE (17-18)'!A_4_1</vt:lpstr>
      <vt:lpstr>'Taules Estàndard 4 CAFE (17-18)'!A_4_2</vt:lpstr>
      <vt:lpstr>'Taules Estàndard 4 CAFE (17-18)'!A_4_5</vt:lpstr>
      <vt:lpstr>'Taules Estàndard 6 CAFE (17-18)'!A_5_12</vt:lpstr>
      <vt:lpstr>'Taules Estàndard 6 CAFE (17-18)'!A_6_10</vt:lpstr>
      <vt:lpstr>'Taules estàndard 1 CAFE (17-18)'!A_6_12</vt:lpstr>
      <vt:lpstr>'Taules Estàndard 6 CAFE (17-18)'!A_6_6</vt:lpstr>
      <vt:lpstr>'Taules Estàndard 6 CAFE (17-18)'!A_6_8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 de Microsoft Office</cp:lastModifiedBy>
  <dcterms:created xsi:type="dcterms:W3CDTF">2019-01-02T10:35:46Z</dcterms:created>
  <dcterms:modified xsi:type="dcterms:W3CDTF">2019-03-01T08:39:40Z</dcterms:modified>
</cp:coreProperties>
</file>